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02"/>
  <workbookPr filterPrivacy="1" codeName="ThisWorkbook" autoCompressPictures="0"/>
  <xr:revisionPtr revIDLastSave="0" documentId="13_ncr:1_{376EAEC3-2546-4AF6-BAB9-D50814CA709C}" xr6:coauthVersionLast="45" xr6:coauthVersionMax="45" xr10:uidLastSave="{00000000-0000-0000-0000-000000000000}"/>
  <bookViews>
    <workbookView xWindow="-120" yWindow="-120" windowWidth="29040" windowHeight="15840" tabRatio="788" firstSheet="5" activeTab="4" xr2:uid="{00000000-000D-0000-FFFF-FFFF00000000}"/>
  </bookViews>
  <sheets>
    <sheet name="January" sheetId="14" r:id="rId1"/>
    <sheet name="February" sheetId="15" r:id="rId2"/>
    <sheet name="March" sheetId="16" r:id="rId3"/>
    <sheet name="April" sheetId="17" r:id="rId4"/>
    <sheet name="May" sheetId="18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_xlnm.Print_Area" localSheetId="0">January!$A$1:$H$14</definedName>
    <definedName name="WeekStart">January!$K$4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2" l="1"/>
  <c r="B2" i="25" l="1"/>
  <c r="B2" i="24"/>
  <c r="B2" i="23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<sst xmlns="http://schemas.openxmlformats.org/spreadsheetml/2006/main" count="128" uniqueCount="83">
  <si>
    <t>Calendar Settings</t>
  </si>
  <si>
    <t>Year</t>
  </si>
  <si>
    <r>
      <rPr>
        <b/>
        <sz val="11"/>
        <color rgb="FF00B0F0"/>
        <rFont val="Lucida Sans"/>
        <family val="2"/>
        <scheme val="minor"/>
      </rPr>
      <t>New Years Post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New Years Post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New Years Post</t>
    </r>
  </si>
  <si>
    <r>
      <rPr>
        <b/>
        <sz val="11"/>
        <color theme="6"/>
        <rFont val="Lucida Sans"/>
        <family val="2"/>
        <scheme val="minor"/>
      </rPr>
      <t>RYA Instructor conferences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RYA Instructor conferences</t>
    </r>
  </si>
  <si>
    <r>
      <t xml:space="preserve">Womens TR advertising
</t>
    </r>
    <r>
      <rPr>
        <b/>
        <sz val="11"/>
        <color theme="7"/>
        <rFont val="Lucida Sans"/>
        <family val="2"/>
        <scheme val="minor"/>
      </rPr>
      <t>Womens TR advertising</t>
    </r>
    <r>
      <rPr>
        <b/>
        <sz val="11"/>
        <color theme="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Womens TR advertising</t>
    </r>
    <r>
      <rPr>
        <b/>
        <sz val="11"/>
        <color theme="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Womens TR advertising</t>
    </r>
    <r>
      <rPr>
        <b/>
        <sz val="11"/>
        <color theme="9"/>
        <rFont val="Lucida Sans"/>
        <family val="2"/>
        <charset val="238"/>
        <scheme val="minor"/>
      </rPr>
      <t xml:space="preserve">
</t>
    </r>
  </si>
  <si>
    <t>Week Start</t>
  </si>
  <si>
    <t>MONDAY</t>
  </si>
  <si>
    <r>
      <rPr>
        <b/>
        <sz val="11"/>
        <color theme="6"/>
        <rFont val="Lucida Sans"/>
        <family val="2"/>
        <scheme val="minor"/>
      </rPr>
      <t>Survey Update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Survey Update</t>
    </r>
  </si>
  <si>
    <r>
      <rPr>
        <b/>
        <sz val="11"/>
        <color theme="7"/>
        <rFont val="Lucida Sans"/>
        <family val="2"/>
        <scheme val="minor"/>
      </rPr>
      <t>Winter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Winter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Winter 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Winter newsletter</t>
    </r>
  </si>
  <si>
    <r>
      <rPr>
        <b/>
        <sz val="11"/>
        <color rgb="FF7030A0"/>
        <rFont val="Lucida Sans"/>
        <family val="2"/>
        <scheme val="minor"/>
      </rPr>
      <t xml:space="preserve">TR stage 1 6 days to go 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 xml:space="preserve">TR stage 1 6 days to go </t>
    </r>
  </si>
  <si>
    <t>TR stage 1 deadline
Womens TR deadline</t>
  </si>
  <si>
    <t>TR AU approval deadline</t>
  </si>
  <si>
    <r>
      <rPr>
        <b/>
        <sz val="11"/>
        <color rgb="FF7030A0"/>
        <rFont val="Lucida Sans"/>
        <family val="2"/>
        <scheme val="minor"/>
      </rPr>
      <t>Reserves deadline 1 week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Reserves deadline 1 week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Womens TR deadline</t>
    </r>
  </si>
  <si>
    <t>UKTRA deadline 2nd Feb reminder</t>
  </si>
  <si>
    <r>
      <rPr>
        <b/>
        <sz val="11"/>
        <color rgb="FF7030A0"/>
        <rFont val="Lucida Sans"/>
        <family val="2"/>
        <scheme val="minor"/>
      </rPr>
      <t>Weekend preview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0070C0"/>
        <rFont val="Lucida Sans"/>
        <family val="2"/>
        <scheme val="minor"/>
      </rPr>
      <t>Weekend preview</t>
    </r>
  </si>
  <si>
    <r>
      <t xml:space="preserve">Wessex Warmer
</t>
    </r>
    <r>
      <rPr>
        <b/>
        <sz val="11"/>
        <color rgb="FF7030A0"/>
        <rFont val="Lucida Sans"/>
        <family val="2"/>
        <scheme val="minor"/>
      </rPr>
      <t>Brunel Badger (am)
Warwick Turtle (pm</t>
    </r>
    <r>
      <rPr>
        <b/>
        <sz val="11"/>
        <color theme="1" tint="0.34998626667073579"/>
        <rFont val="Lucida Sans"/>
        <family val="2"/>
        <scheme val="minor"/>
      </rPr>
      <t>)</t>
    </r>
  </si>
  <si>
    <r>
      <rPr>
        <b/>
        <sz val="11"/>
        <color rgb="FF7030A0"/>
        <rFont val="Lucida Sans"/>
        <family val="2"/>
        <scheme val="minor"/>
      </rPr>
      <t>Wessex Warmer</t>
    </r>
    <r>
      <rPr>
        <b/>
        <sz val="11"/>
        <color theme="1" tint="0.34998626667073579"/>
        <rFont val="Lucida Sans"/>
        <family val="2"/>
        <scheme val="minor"/>
      </rPr>
      <t xml:space="preserve">
Brunel Badger
Warwick Turtle</t>
    </r>
  </si>
  <si>
    <r>
      <rPr>
        <b/>
        <sz val="11"/>
        <color theme="6"/>
        <rFont val="Lucida Sans"/>
        <family val="2"/>
        <scheme val="minor"/>
      </rPr>
      <t>Qualifiers preview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Qualifiers preview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Reserves deadline</t>
    </r>
  </si>
  <si>
    <r>
      <t xml:space="preserve">Qualifiers countdown
</t>
    </r>
    <r>
      <rPr>
        <b/>
        <sz val="11"/>
        <color theme="6"/>
        <rFont val="Lucida Sans"/>
        <family val="2"/>
        <scheme val="minor"/>
      </rPr>
      <t>Yachting entry open</t>
    </r>
    <r>
      <rPr>
        <b/>
        <sz val="11"/>
        <color rgb="FF7030A0"/>
        <rFont val="Lucida Sans"/>
        <family val="2"/>
        <scheme val="minor"/>
      </rPr>
      <t xml:space="preserve">
Yachting entry open</t>
    </r>
  </si>
  <si>
    <t>Qualifiers countdown</t>
  </si>
  <si>
    <r>
      <t xml:space="preserve">Qualifiers countdown
Weekend Preview
</t>
    </r>
    <r>
      <rPr>
        <b/>
        <sz val="11"/>
        <color theme="6"/>
        <rFont val="Lucida Sans"/>
        <family val="2"/>
        <scheme val="minor"/>
      </rPr>
      <t>Weekend preview</t>
    </r>
  </si>
  <si>
    <t>Notes</t>
  </si>
  <si>
    <r>
      <t xml:space="preserve">Facebook
</t>
    </r>
    <r>
      <rPr>
        <sz val="11"/>
        <color theme="9"/>
        <rFont val="Lucida Sans"/>
        <family val="2"/>
        <scheme val="minor"/>
      </rPr>
      <t xml:space="preserve">Instagram post
</t>
    </r>
    <r>
      <rPr>
        <sz val="11"/>
        <color rgb="FF7030A0"/>
        <rFont val="Lucida Sans"/>
        <family val="2"/>
        <scheme val="minor"/>
      </rPr>
      <t>Instagram story</t>
    </r>
    <r>
      <rPr>
        <sz val="11"/>
        <color theme="9"/>
        <rFont val="Lucida Sans"/>
        <family val="2"/>
        <scheme val="minor"/>
      </rPr>
      <t xml:space="preserve">
</t>
    </r>
    <r>
      <rPr>
        <sz val="11"/>
        <color theme="4"/>
        <rFont val="Lucida Sans"/>
        <family val="2"/>
        <scheme val="minor"/>
      </rPr>
      <t xml:space="preserve">Twitter
</t>
    </r>
    <r>
      <rPr>
        <sz val="11"/>
        <color rgb="FFFFC000"/>
        <rFont val="Lucida Sans"/>
        <family val="2"/>
        <scheme val="minor"/>
      </rPr>
      <t xml:space="preserve">Email
</t>
    </r>
    <r>
      <rPr>
        <sz val="11"/>
        <rFont val="Lucida Sans"/>
        <family val="2"/>
        <scheme val="minor"/>
      </rPr>
      <t>Event taking place</t>
    </r>
  </si>
  <si>
    <r>
      <rPr>
        <b/>
        <sz val="11"/>
        <color rgb="FF7030A0"/>
        <rFont val="Lucida Sans"/>
        <family val="2"/>
        <scheme val="minor"/>
      </rPr>
      <t>BUCS Qualifiers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Qualifiers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BUCS Qualifiers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Qualifiers</t>
    </r>
  </si>
  <si>
    <r>
      <rPr>
        <b/>
        <sz val="11"/>
        <color theme="6"/>
        <rFont val="Lucida Sans"/>
        <family val="2"/>
        <scheme val="minor"/>
      </rPr>
      <t>BUCS playoff/finals entry open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Playoffs/finals entry open</t>
    </r>
  </si>
  <si>
    <r>
      <rPr>
        <b/>
        <sz val="11"/>
        <color theme="6"/>
        <rFont val="Lucida Sans"/>
        <family val="2"/>
        <scheme val="minor"/>
      </rPr>
      <t>Qualifiers report and results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 xml:space="preserve">Qualifiers report and results
</t>
    </r>
    <r>
      <rPr>
        <b/>
        <sz val="11"/>
        <color theme="4"/>
        <rFont val="Lucida Sans"/>
        <family val="2"/>
        <scheme val="minor"/>
      </rPr>
      <t>Qualifiers report and results</t>
    </r>
  </si>
  <si>
    <r>
      <rPr>
        <b/>
        <sz val="11"/>
        <color theme="6"/>
        <rFont val="Lucida Sans"/>
        <family val="2"/>
        <scheme val="minor"/>
      </rPr>
      <t>Wessex Warmer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Wessex Warmer report</t>
    </r>
  </si>
  <si>
    <r>
      <t xml:space="preserve">SSS3
</t>
    </r>
    <r>
      <rPr>
        <b/>
        <sz val="11"/>
        <color rgb="FF7030A0"/>
        <rFont val="Lucida Sans"/>
        <family val="2"/>
        <scheme val="minor"/>
      </rPr>
      <t>Notts Snakebite (am)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Oxford Top Gun (pm)</t>
    </r>
    <r>
      <rPr>
        <b/>
        <sz val="11"/>
        <color theme="1" tint="0.34998626667073579"/>
        <rFont val="Lucida Sans"/>
        <family val="2"/>
        <scheme val="minor"/>
      </rPr>
      <t xml:space="preserve">
Instructor conf Midlands</t>
    </r>
  </si>
  <si>
    <r>
      <rPr>
        <b/>
        <sz val="11"/>
        <color rgb="FF7030A0"/>
        <rFont val="Lucida Sans"/>
        <family val="2"/>
        <scheme val="minor"/>
      </rPr>
      <t>SSS3</t>
    </r>
    <r>
      <rPr>
        <b/>
        <sz val="11"/>
        <color theme="1" tint="0.34998626667073579"/>
        <rFont val="Lucida Sans"/>
        <family val="2"/>
        <scheme val="minor"/>
      </rPr>
      <t xml:space="preserve">
Notts Snakebite
Oxford Top Gun</t>
    </r>
  </si>
  <si>
    <r>
      <rPr>
        <b/>
        <sz val="11"/>
        <color theme="6"/>
        <rFont val="Lucida Sans"/>
        <family val="2"/>
        <scheme val="minor"/>
      </rPr>
      <t>Brunel Badger report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Brunel Badger report</t>
    </r>
  </si>
  <si>
    <r>
      <rPr>
        <b/>
        <sz val="11"/>
        <color theme="9"/>
        <rFont val="Lucida Sans"/>
        <family val="2"/>
        <scheme val="minor"/>
      </rPr>
      <t>Warwick turtle report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Warwick turtle report</t>
    </r>
  </si>
  <si>
    <r>
      <rPr>
        <b/>
        <sz val="11"/>
        <color theme="6"/>
        <rFont val="Lucida Sans"/>
        <family val="2"/>
        <scheme val="minor"/>
      </rPr>
      <t>Playoffs deadline reminder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Playoffs deadline reminder</t>
    </r>
  </si>
  <si>
    <t>Imperial Icicle</t>
  </si>
  <si>
    <r>
      <rPr>
        <b/>
        <sz val="11"/>
        <color theme="6"/>
        <rFont val="Lucida Sans"/>
        <family val="2"/>
        <scheme val="minor"/>
      </rPr>
      <t>Womens preview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Womens preview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Playoffs deadline</t>
    </r>
  </si>
  <si>
    <r>
      <t xml:space="preserve">Womens countdown
</t>
    </r>
    <r>
      <rPr>
        <b/>
        <sz val="11"/>
        <color theme="6"/>
        <rFont val="Lucida Sans"/>
        <family val="2"/>
        <scheme val="minor"/>
      </rPr>
      <t>Snakebite report</t>
    </r>
    <r>
      <rPr>
        <b/>
        <sz val="11"/>
        <color rgb="FF7030A0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Snakebite report</t>
    </r>
  </si>
  <si>
    <r>
      <t xml:space="preserve">Womens countdown
</t>
    </r>
    <r>
      <rPr>
        <b/>
        <sz val="11"/>
        <color theme="9"/>
        <rFont val="Lucida Sans"/>
        <family val="2"/>
        <scheme val="minor"/>
      </rPr>
      <t>SSS3 report</t>
    </r>
    <r>
      <rPr>
        <b/>
        <sz val="11"/>
        <color rgb="FF7030A0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SSS3 report</t>
    </r>
  </si>
  <si>
    <r>
      <t xml:space="preserve">Womens countdown
</t>
    </r>
    <r>
      <rPr>
        <b/>
        <sz val="11"/>
        <color theme="6"/>
        <rFont val="Lucida Sans"/>
        <family val="2"/>
        <scheme val="minor"/>
      </rPr>
      <t>Weekend preview</t>
    </r>
  </si>
  <si>
    <r>
      <rPr>
        <b/>
        <sz val="11"/>
        <color theme="6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Instructor conf Scotland</t>
    </r>
  </si>
  <si>
    <r>
      <rPr>
        <b/>
        <sz val="11"/>
        <color theme="6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RYA/BUSA Womens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RYA/BUSA Womens</t>
    </r>
  </si>
  <si>
    <r>
      <t xml:space="preserve">24hrs until playoffs crew changes 
</t>
    </r>
    <r>
      <rPr>
        <b/>
        <sz val="11"/>
        <color theme="6"/>
        <rFont val="Lucida Sans"/>
        <family val="2"/>
        <scheme val="minor"/>
      </rPr>
      <t>Top gun report</t>
    </r>
    <r>
      <rPr>
        <b/>
        <sz val="11"/>
        <color rgb="FF7030A0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Top gun report</t>
    </r>
  </si>
  <si>
    <r>
      <rPr>
        <b/>
        <sz val="11"/>
        <color rgb="FF7030A0"/>
        <rFont val="Lucida Sans"/>
        <family val="2"/>
        <scheme val="minor"/>
      </rPr>
      <t>BUCS MR deadline 1 week to go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 xml:space="preserve">Playoffs pre event info
</t>
    </r>
    <r>
      <rPr>
        <b/>
        <sz val="11"/>
        <color theme="6"/>
        <rFont val="Lucida Sans"/>
        <family val="2"/>
        <scheme val="minor"/>
      </rPr>
      <t>Playoffs pre event info</t>
    </r>
  </si>
  <si>
    <r>
      <t xml:space="preserve">Playoffs countdown
</t>
    </r>
    <r>
      <rPr>
        <b/>
        <sz val="11"/>
        <color theme="9"/>
        <rFont val="Lucida Sans"/>
        <family val="2"/>
        <scheme val="minor"/>
      </rPr>
      <t>Womens report</t>
    </r>
    <r>
      <rPr>
        <b/>
        <sz val="11"/>
        <color rgb="FF7030A0"/>
        <rFont val="Lucida Sans"/>
        <family val="2"/>
        <scheme val="minor"/>
      </rPr>
      <t xml:space="preserve">
</t>
    </r>
    <r>
      <rPr>
        <b/>
        <sz val="11"/>
        <color rgb="FF00B0F0"/>
        <rFont val="Lucida Sans"/>
        <family val="2"/>
        <scheme val="minor"/>
      </rPr>
      <t>Womens report</t>
    </r>
  </si>
  <si>
    <r>
      <t xml:space="preserve">Playoffs countdown
</t>
    </r>
    <r>
      <rPr>
        <b/>
        <sz val="11"/>
        <color theme="9"/>
        <rFont val="Lucida Sans"/>
        <family val="2"/>
        <scheme val="minor"/>
      </rPr>
      <t>Icicle report</t>
    </r>
    <r>
      <rPr>
        <b/>
        <sz val="11"/>
        <color rgb="FF7030A0"/>
        <rFont val="Lucida Sans"/>
        <family val="2"/>
        <scheme val="minor"/>
      </rPr>
      <t xml:space="preserve">
</t>
    </r>
    <r>
      <rPr>
        <b/>
        <sz val="11"/>
        <color rgb="FF00B0F0"/>
        <rFont val="Lucida Sans"/>
        <family val="2"/>
        <scheme val="minor"/>
      </rPr>
      <t>Icicle report</t>
    </r>
  </si>
  <si>
    <r>
      <t xml:space="preserve">Playoffs countdown
</t>
    </r>
    <r>
      <rPr>
        <b/>
        <sz val="11"/>
        <color theme="6"/>
        <rFont val="Lucida Sans"/>
        <family val="2"/>
        <scheme val="minor"/>
      </rPr>
      <t>Weekend preview</t>
    </r>
  </si>
  <si>
    <r>
      <rPr>
        <b/>
        <sz val="11"/>
        <color rgb="FF7030A0"/>
        <rFont val="Lucida Sans"/>
        <family val="2"/>
        <scheme val="minor"/>
      </rPr>
      <t>BUCS Playoffs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Playoffs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Playoffs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BUCS Playoffs</t>
    </r>
    <r>
      <rPr>
        <b/>
        <sz val="11"/>
        <color theme="1" tint="0.34998626667073579"/>
        <rFont val="Lucida Sans"/>
        <family val="2"/>
        <scheme val="minor"/>
      </rPr>
      <t xml:space="preserve">
Cam Cup</t>
    </r>
  </si>
  <si>
    <t>EVENT DEADLINES IN FB EVENTS</t>
  </si>
  <si>
    <r>
      <rPr>
        <sz val="11"/>
        <color theme="6"/>
        <rFont val="Lucida Sans"/>
        <family val="2"/>
        <scheme val="minor"/>
      </rPr>
      <t>Committee nominations open</t>
    </r>
    <r>
      <rPr>
        <sz val="11"/>
        <color theme="1" tint="0.24994659260841701"/>
        <rFont val="Lucida Sans"/>
        <family val="2"/>
        <scheme val="minor"/>
      </rPr>
      <t xml:space="preserve">
</t>
    </r>
    <r>
      <rPr>
        <sz val="11"/>
        <color theme="4"/>
        <rFont val="Lucida Sans"/>
        <family val="2"/>
        <scheme val="minor"/>
      </rPr>
      <t>Committee nominations open</t>
    </r>
    <r>
      <rPr>
        <sz val="11"/>
        <color theme="1" tint="0.24994659260841701"/>
        <rFont val="Lucida Sans"/>
        <family val="2"/>
        <scheme val="minor"/>
      </rPr>
      <t xml:space="preserve">
</t>
    </r>
    <r>
      <rPr>
        <sz val="11"/>
        <color theme="9"/>
        <rFont val="Lucida Sans"/>
        <family val="2"/>
        <scheme val="minor"/>
      </rPr>
      <t>Committee nominations open</t>
    </r>
    <r>
      <rPr>
        <sz val="11"/>
        <color theme="1" tint="0.24994659260841701"/>
        <rFont val="Lucida Sans"/>
        <family val="2"/>
        <scheme val="minor"/>
      </rPr>
      <t xml:space="preserve">
</t>
    </r>
    <r>
      <rPr>
        <sz val="11"/>
        <color rgb="FF7030A0"/>
        <rFont val="Lucida Sans"/>
        <family val="2"/>
        <scheme val="minor"/>
      </rPr>
      <t>Committee nominations open</t>
    </r>
  </si>
  <si>
    <r>
      <t xml:space="preserve">BUCS MR Deadline
Yachting entry reminder
</t>
    </r>
    <r>
      <rPr>
        <b/>
        <sz val="11"/>
        <color theme="6"/>
        <rFont val="Lucida Sans"/>
        <family val="2"/>
        <scheme val="minor"/>
      </rPr>
      <t>Yachting entry reminder</t>
    </r>
  </si>
  <si>
    <r>
      <rPr>
        <b/>
        <sz val="11"/>
        <color theme="6"/>
        <rFont val="Lucida Sans"/>
        <family val="2"/>
        <scheme val="minor"/>
      </rPr>
      <t>Playoffs report and results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Playoffs report and results</t>
    </r>
  </si>
  <si>
    <r>
      <rPr>
        <b/>
        <sz val="11"/>
        <color rgb="FF7030A0"/>
        <rFont val="Lucida Sans"/>
        <family val="2"/>
        <scheme val="minor"/>
      </rPr>
      <t>Exeter Excalibur</t>
    </r>
    <r>
      <rPr>
        <b/>
        <sz val="11"/>
        <color theme="1" tint="0.34998626667073579"/>
        <rFont val="Lucida Sans"/>
        <family val="2"/>
        <scheme val="minor"/>
      </rPr>
      <t xml:space="preserve">
Big Lash</t>
    </r>
  </si>
  <si>
    <r>
      <t xml:space="preserve">Exeter Excalibur
</t>
    </r>
    <r>
      <rPr>
        <b/>
        <sz val="11"/>
        <color theme="1" tint="0.499984740745262"/>
        <rFont val="Lucida Sans"/>
        <family val="2"/>
        <scheme val="minor"/>
      </rPr>
      <t>Big Lash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Int. Women's day</t>
    </r>
  </si>
  <si>
    <r>
      <rPr>
        <b/>
        <sz val="11"/>
        <color theme="7"/>
        <rFont val="Lucida Sans"/>
        <family val="2"/>
        <scheme val="minor"/>
      </rPr>
      <t>Term 2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Term 2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Term 2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Term 2 newsletter</t>
    </r>
  </si>
  <si>
    <t>Yachting entry deadline</t>
  </si>
  <si>
    <r>
      <rPr>
        <b/>
        <sz val="11"/>
        <color theme="6"/>
        <rFont val="Lucida Sans"/>
        <family val="2"/>
        <scheme val="minor"/>
      </rPr>
      <t>Big Lash report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Big Lash report</t>
    </r>
  </si>
  <si>
    <t xml:space="preserve">UKTRA champs
</t>
  </si>
  <si>
    <t>UKTRA champs</t>
  </si>
  <si>
    <r>
      <rPr>
        <b/>
        <sz val="11"/>
        <color theme="6"/>
        <rFont val="Lucida Sans"/>
        <family val="2"/>
        <scheme val="minor"/>
      </rPr>
      <t>Excalibur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Excalibur report</t>
    </r>
  </si>
  <si>
    <t>TR finals entry deadline reminder</t>
  </si>
  <si>
    <r>
      <rPr>
        <b/>
        <sz val="11"/>
        <color theme="9"/>
        <rFont val="Lucida Sans"/>
        <family val="2"/>
        <scheme val="minor"/>
      </rPr>
      <t>UKTRA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UKTRA report</t>
    </r>
  </si>
  <si>
    <t>Committeee noms deadline reminder</t>
  </si>
  <si>
    <t>TR finals entry deadline</t>
  </si>
  <si>
    <r>
      <rPr>
        <b/>
        <sz val="11"/>
        <color theme="9"/>
        <rFont val="Lucida Sans"/>
        <family val="2"/>
        <scheme val="minor"/>
      </rPr>
      <t>Yachting preview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Yachting preview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Comm noms deadline</t>
    </r>
  </si>
  <si>
    <r>
      <t xml:space="preserve">BUCS MR Stage 2 1 week to go
Yachting pre event info
</t>
    </r>
    <r>
      <rPr>
        <b/>
        <sz val="11"/>
        <color theme="6"/>
        <rFont val="Lucida Sans"/>
        <family val="2"/>
        <scheme val="minor"/>
      </rPr>
      <t>Yachting pre event info</t>
    </r>
    <r>
      <rPr>
        <b/>
        <sz val="11"/>
        <color rgb="FF7030A0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AGM agenda</t>
    </r>
  </si>
  <si>
    <r>
      <rPr>
        <b/>
        <sz val="11"/>
        <color theme="9"/>
        <rFont val="Lucida Sans"/>
        <family val="2"/>
        <scheme val="minor"/>
      </rPr>
      <t>Yachting preview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Yachting preview</t>
    </r>
  </si>
  <si>
    <t>Sharing committee noms to commodores this week</t>
  </si>
  <si>
    <t>Yachting countdown</t>
  </si>
  <si>
    <r>
      <rPr>
        <b/>
        <sz val="11"/>
        <color theme="6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BUCS Yachting</t>
    </r>
  </si>
  <si>
    <r>
      <rPr>
        <b/>
        <sz val="11"/>
        <color theme="6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BUCS Yachting</t>
    </r>
    <r>
      <rPr>
        <b/>
        <sz val="11"/>
        <color theme="6"/>
        <rFont val="Lucida Sans"/>
        <family val="2"/>
        <scheme val="minor"/>
      </rPr>
      <t xml:space="preserve">
proxy voting deadline</t>
    </r>
  </si>
  <si>
    <r>
      <rPr>
        <b/>
        <sz val="11"/>
        <color theme="6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BUCS Yachting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Finals pre event info</t>
    </r>
  </si>
  <si>
    <r>
      <rPr>
        <b/>
        <sz val="11"/>
        <color theme="6"/>
        <rFont val="Lucida Sans"/>
        <family val="2"/>
        <scheme val="minor"/>
      </rPr>
      <t>Finals preview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 xml:space="preserve">Finals preview
</t>
    </r>
    <r>
      <rPr>
        <b/>
        <sz val="11"/>
        <color rgb="FF7030A0"/>
        <rFont val="Lucida Sans"/>
        <family val="2"/>
        <scheme val="minor"/>
      </rPr>
      <t>Finals countdown</t>
    </r>
  </si>
  <si>
    <r>
      <rPr>
        <b/>
        <sz val="11"/>
        <color theme="6"/>
        <rFont val="Lucida Sans"/>
        <family val="2"/>
        <scheme val="minor"/>
      </rPr>
      <t>Yachting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Yachting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Finals countdown</t>
    </r>
  </si>
  <si>
    <t>Finals countdown</t>
  </si>
  <si>
    <r>
      <rPr>
        <b/>
        <sz val="11"/>
        <color theme="6"/>
        <rFont val="Lucida Sans"/>
        <family val="2"/>
        <scheme val="minor"/>
      </rPr>
      <t>BUCS TR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TR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TR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BUCS TR</t>
    </r>
  </si>
  <si>
    <r>
      <rPr>
        <b/>
        <sz val="11"/>
        <color theme="6"/>
        <rFont val="Lucida Sans"/>
        <family val="2"/>
        <scheme val="minor"/>
      </rPr>
      <t>TR report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 xml:space="preserve">TR report
</t>
    </r>
    <r>
      <rPr>
        <b/>
        <sz val="11"/>
        <color rgb="FF7030A0"/>
        <rFont val="Lucida Sans"/>
        <family val="2"/>
        <scheme val="minor"/>
      </rPr>
      <t>MR countdown</t>
    </r>
    <r>
      <rPr>
        <b/>
        <sz val="11"/>
        <color theme="1" tint="0.34998626667073579"/>
        <rFont val="Lucida Sans"/>
        <family val="2"/>
        <scheme val="minor"/>
      </rPr>
      <t xml:space="preserve"> &amp;</t>
    </r>
    <r>
      <rPr>
        <b/>
        <sz val="11"/>
        <color theme="6"/>
        <rFont val="Lucida Sans"/>
        <family val="2"/>
        <scheme val="minor"/>
      </rPr>
      <t xml:space="preserve"> pre event info</t>
    </r>
  </si>
  <si>
    <r>
      <rPr>
        <b/>
        <sz val="11"/>
        <color theme="6"/>
        <rFont val="Lucida Sans"/>
        <family val="2"/>
        <scheme val="minor"/>
      </rPr>
      <t>BUCS MR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MR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MR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BUCS MR</t>
    </r>
  </si>
  <si>
    <r>
      <rPr>
        <b/>
        <sz val="11"/>
        <color theme="6"/>
        <rFont val="Lucida Sans"/>
        <family val="2"/>
        <scheme val="minor"/>
      </rPr>
      <t>BUCS MR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MR report</t>
    </r>
  </si>
  <si>
    <r>
      <rPr>
        <b/>
        <sz val="11"/>
        <color theme="7"/>
        <rFont val="Lucida Sans"/>
        <family val="2"/>
        <scheme val="minor"/>
      </rPr>
      <t>BUCS finals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BUCS finals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BUCS finals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BUCS finals newsletter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</si>
  <si>
    <r>
      <rPr>
        <b/>
        <sz val="11"/>
        <color theme="9"/>
        <rFont val="Lucida Sans"/>
        <family val="2"/>
        <scheme val="minor"/>
      </rPr>
      <t>Weekend preview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Weekend preview</t>
    </r>
  </si>
  <si>
    <t>Lboro Luff Up</t>
  </si>
  <si>
    <r>
      <rPr>
        <b/>
        <sz val="11"/>
        <color theme="6"/>
        <rFont val="Lucida Sans"/>
        <family val="2"/>
        <scheme val="minor"/>
      </rPr>
      <t>Luff Up report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Luff up report</t>
    </r>
  </si>
  <si>
    <r>
      <rPr>
        <b/>
        <sz val="11"/>
        <color theme="7"/>
        <rFont val="Lucida Sans"/>
        <family val="2"/>
        <scheme val="minor"/>
      </rPr>
      <t>USC Committee contacts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USC Committee contacts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 xml:space="preserve">USC Committee contacts
</t>
    </r>
    <r>
      <rPr>
        <b/>
        <sz val="11"/>
        <color theme="9"/>
        <rFont val="Lucida Sans"/>
        <family val="2"/>
        <scheme val="minor"/>
      </rPr>
      <t>USC Committee contacts</t>
    </r>
  </si>
  <si>
    <r>
      <rPr>
        <b/>
        <sz val="11"/>
        <color theme="7"/>
        <rFont val="Lucida Sans"/>
        <family val="2"/>
        <scheme val="minor"/>
      </rPr>
      <t>Term 3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Term 3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Term 3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9"/>
        <rFont val="Lucida Sans"/>
        <family val="2"/>
        <scheme val="minor"/>
      </rPr>
      <t>Term 3 newsletter</t>
    </r>
  </si>
  <si>
    <r>
      <rPr>
        <b/>
        <sz val="11"/>
        <color theme="7"/>
        <rFont val="Lucida Sans"/>
        <family val="2"/>
        <scheme val="minor"/>
      </rPr>
      <t>Summer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Summer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4"/>
        <rFont val="Lucida Sans"/>
        <family val="2"/>
        <scheme val="minor"/>
      </rPr>
      <t>Summer newsletter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rgb="FF7030A0"/>
        <rFont val="Lucida Sans"/>
        <family val="2"/>
        <scheme val="minor"/>
      </rPr>
      <t>Summer newsletter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</si>
</sst>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38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1"/>
      <color rgb="FF0070C0"/>
      <name val="Lucida Sans"/>
      <family val="2"/>
      <scheme val="minor"/>
    </font>
    <font>
      <b/>
      <sz val="11"/>
      <color rgb="FF00B0F0"/>
      <name val="Lucida Sans"/>
      <family val="2"/>
      <scheme val="minor"/>
    </font>
    <font>
      <b/>
      <sz val="11"/>
      <color theme="9"/>
      <name val="Lucida Sans"/>
      <family val="2"/>
      <scheme val="minor"/>
    </font>
    <font>
      <b/>
      <sz val="11"/>
      <color theme="4"/>
      <name val="Lucida Sans"/>
      <family val="2"/>
      <scheme val="minor"/>
    </font>
    <font>
      <sz val="11"/>
      <color rgb="FF0070C0"/>
      <name val="Lucida Sans"/>
      <family val="2"/>
      <scheme val="minor"/>
    </font>
    <font>
      <sz val="11"/>
      <color theme="9"/>
      <name val="Lucida Sans"/>
      <family val="2"/>
      <scheme val="minor"/>
    </font>
    <font>
      <sz val="11"/>
      <color rgb="FF7030A0"/>
      <name val="Lucida Sans"/>
      <family val="2"/>
      <scheme val="minor"/>
    </font>
    <font>
      <sz val="11"/>
      <color theme="4"/>
      <name val="Lucida Sans"/>
      <family val="2"/>
      <scheme val="minor"/>
    </font>
    <font>
      <sz val="11"/>
      <color rgb="FFFFC000"/>
      <name val="Lucida Sans"/>
      <family val="2"/>
      <scheme val="minor"/>
    </font>
    <font>
      <sz val="11"/>
      <name val="Lucida Sans"/>
      <family val="2"/>
      <scheme val="minor"/>
    </font>
    <font>
      <b/>
      <sz val="11"/>
      <color theme="6"/>
      <name val="Lucida Sans"/>
      <family val="2"/>
      <scheme val="minor"/>
    </font>
    <font>
      <b/>
      <sz val="11"/>
      <color rgb="FF7030A0"/>
      <name val="Lucida Sans"/>
      <family val="2"/>
      <scheme val="minor"/>
    </font>
    <font>
      <b/>
      <sz val="11"/>
      <color theme="7"/>
      <name val="Lucida Sans"/>
      <family val="2"/>
      <scheme val="minor"/>
    </font>
    <font>
      <b/>
      <sz val="11"/>
      <color rgb="FF7030A0"/>
      <name val="Lucida Sans"/>
      <family val="2"/>
      <charset val="238"/>
      <scheme val="minor"/>
    </font>
    <font>
      <b/>
      <sz val="11"/>
      <color theme="9"/>
      <name val="Lucida Sans"/>
      <family val="2"/>
      <charset val="238"/>
      <scheme val="minor"/>
    </font>
    <font>
      <sz val="11"/>
      <color theme="6"/>
      <name val="Lucida Sans"/>
      <family val="2"/>
      <scheme val="minor"/>
    </font>
    <font>
      <b/>
      <sz val="11"/>
      <color rgb="FFFF0000"/>
      <name val="Lucida Sans"/>
      <family val="2"/>
      <scheme val="minor"/>
    </font>
    <font>
      <b/>
      <sz val="11"/>
      <color theme="1" tint="0.499984740745262"/>
      <name val="Lucida Sans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4" fontId="9" fillId="7" borderId="0">
      <alignment horizontal="left" wrapText="1" indent="1"/>
    </xf>
    <xf numFmtId="164" fontId="13" fillId="0" borderId="0">
      <alignment horizontal="left" indent="1"/>
    </xf>
    <xf numFmtId="0" fontId="12" fillId="0" borderId="0" applyAlignment="0">
      <alignment horizontal="left"/>
    </xf>
  </cellStyleXfs>
  <cellXfs count="86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0" fillId="0" borderId="0" xfId="0" applyFont="1">
      <alignment vertical="top"/>
    </xf>
    <xf numFmtId="0" fontId="0" fillId="2" borderId="0" xfId="0" applyFont="1" applyFill="1" applyAlignment="1">
      <alignment horizontal="right"/>
    </xf>
    <xf numFmtId="0" fontId="0" fillId="0" borderId="0" xfId="0">
      <alignment vertical="top"/>
    </xf>
    <xf numFmtId="0" fontId="0" fillId="0" borderId="0" xfId="0">
      <alignment vertical="top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4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4" fontId="9" fillId="7" borderId="0" xfId="16">
      <alignment horizontal="left" wrapText="1" indent="1"/>
    </xf>
    <xf numFmtId="164" fontId="13" fillId="7" borderId="0" xfId="16" applyFont="1">
      <alignment horizontal="left" wrapText="1" indent="1"/>
    </xf>
    <xf numFmtId="164" fontId="13" fillId="0" borderId="0" xfId="17">
      <alignment horizontal="left" indent="1"/>
    </xf>
    <xf numFmtId="0" fontId="15" fillId="0" borderId="4" xfId="15" applyFont="1">
      <alignment horizontal="left" vertical="center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ont="1" applyFill="1">
      <alignment vertical="center"/>
    </xf>
    <xf numFmtId="0" fontId="5" fillId="11" borderId="0" xfId="5" applyFill="1" applyBorder="1" applyAlignment="1">
      <alignment horizontal="left" vertical="center"/>
    </xf>
    <xf numFmtId="0" fontId="5" fillId="11" borderId="0" xfId="5" applyNumberFormat="1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164" fontId="9" fillId="0" borderId="0" xfId="17" applyFont="1" applyAlignment="1">
      <alignment horizontal="left" wrapText="1" indent="1"/>
    </xf>
    <xf numFmtId="164" fontId="31" fillId="0" borderId="0" xfId="17" applyFont="1">
      <alignment horizontal="left" indent="1"/>
    </xf>
    <xf numFmtId="164" fontId="31" fillId="0" borderId="0" xfId="17" applyFont="1" applyAlignment="1">
      <alignment horizontal="left" wrapText="1" indent="1"/>
    </xf>
    <xf numFmtId="164" fontId="9" fillId="7" borderId="0" xfId="16" applyFont="1">
      <alignment horizontal="left" wrapText="1" indent="1"/>
    </xf>
    <xf numFmtId="164" fontId="31" fillId="7" borderId="0" xfId="16" applyFont="1">
      <alignment horizontal="left" wrapText="1" indent="1"/>
    </xf>
    <xf numFmtId="164" fontId="33" fillId="0" borderId="0" xfId="17" applyFont="1" applyAlignment="1">
      <alignment horizontal="left" wrapText="1" indent="1"/>
    </xf>
    <xf numFmtId="164" fontId="33" fillId="0" borderId="0" xfId="17" applyFont="1">
      <alignment horizontal="left" indent="1"/>
    </xf>
    <xf numFmtId="164" fontId="34" fillId="0" borderId="0" xfId="17" applyFont="1" applyAlignment="1">
      <alignment horizontal="left" wrapText="1" indent="1"/>
    </xf>
    <xf numFmtId="0" fontId="0" fillId="0" borderId="0" xfId="0" applyAlignment="1">
      <alignment vertical="top" wrapText="1"/>
    </xf>
    <xf numFmtId="164" fontId="13" fillId="0" borderId="0" xfId="17" applyAlignment="1">
      <alignment horizontal="left" wrapText="1" indent="1"/>
    </xf>
    <xf numFmtId="0" fontId="36" fillId="8" borderId="8" xfId="11" applyFont="1" applyFill="1" applyBorder="1" applyAlignment="1">
      <alignment vertical="top" wrapText="1"/>
    </xf>
    <xf numFmtId="0" fontId="24" fillId="8" borderId="6" xfId="0" applyFont="1" applyFill="1" applyBorder="1" applyAlignment="1">
      <alignment vertical="top" wrapText="1"/>
    </xf>
    <xf numFmtId="0" fontId="24" fillId="8" borderId="6" xfId="0" applyFont="1" applyFill="1" applyBorder="1" applyAlignment="1">
      <alignment vertical="top"/>
    </xf>
    <xf numFmtId="0" fontId="24" fillId="8" borderId="7" xfId="0" applyFont="1" applyFill="1" applyBorder="1" applyAlignment="1">
      <alignment vertical="top"/>
    </xf>
    <xf numFmtId="0" fontId="24" fillId="8" borderId="9" xfId="0" applyFont="1" applyFill="1" applyBorder="1" applyAlignment="1">
      <alignment vertical="top"/>
    </xf>
    <xf numFmtId="0" fontId="24" fillId="8" borderId="10" xfId="0" applyFont="1" applyFill="1" applyBorder="1" applyAlignment="1">
      <alignment vertical="top"/>
    </xf>
    <xf numFmtId="0" fontId="15" fillId="0" borderId="4" xfId="15" applyAlignment="1">
      <alignment horizontal="center" vertical="center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40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zoomScale="90" zoomScaleNormal="90" workbookViewId="0">
      <selection activeCell="E12" sqref="E12"/>
    </sheetView>
  </sheetViews>
  <sheetFormatPr defaultColWidth="8.88671875" defaultRowHeight="14.25"/>
  <cols>
    <col min="1" max="1" width="2.77734375" style="7" customWidth="1"/>
    <col min="2" max="2" width="18.44140625" customWidth="1"/>
    <col min="3" max="3" width="25.88671875" customWidth="1"/>
    <col min="4" max="4" width="25.44140625" customWidth="1"/>
    <col min="5" max="5" width="25.33203125" customWidth="1"/>
    <col min="6" max="6" width="25.5546875" customWidth="1"/>
    <col min="7" max="7" width="24" customWidth="1"/>
    <col min="8" max="8" width="23.109375" customWidth="1"/>
    <col min="9" max="9" width="2.77734375" customWidth="1"/>
    <col min="10" max="10" width="12.77734375" customWidth="1"/>
    <col min="11" max="11" width="13.77734375" customWidth="1"/>
  </cols>
  <sheetData>
    <row r="1" spans="1:11" s="1" customFormat="1" ht="60" customHeight="1">
      <c r="A1" s="8"/>
      <c r="B1" s="22" t="str">
        <f>"January "&amp;CalendarYear</f>
        <v>January 2020</v>
      </c>
      <c r="C1" s="23"/>
      <c r="D1" s="24"/>
      <c r="E1" s="25"/>
      <c r="F1" s="25"/>
      <c r="G1" s="25"/>
      <c r="H1" s="26"/>
    </row>
    <row r="2" spans="1:11" s="2" customFormat="1" ht="21.75" customHeight="1">
      <c r="A2" s="8"/>
      <c r="B2" s="16" t="str">
        <f>WeekStart</f>
        <v>MONDAY</v>
      </c>
      <c r="C2" s="16" t="str">
        <f t="shared" ref="C2:H2" si="0">UPPER(TEXT(C3,"dddd"))</f>
        <v>TUESDAY</v>
      </c>
      <c r="D2" s="16" t="str">
        <f>UPPER(TEXT(D3,"dddd"))</f>
        <v>WEDNESDAY</v>
      </c>
      <c r="E2" s="16" t="str">
        <f t="shared" si="0"/>
        <v>THURSDAY</v>
      </c>
      <c r="F2" s="16" t="str">
        <f t="shared" si="0"/>
        <v>FRIDAY</v>
      </c>
      <c r="G2" s="16" t="str">
        <f t="shared" si="0"/>
        <v>SATURDAY</v>
      </c>
      <c r="H2" s="16" t="str">
        <f t="shared" si="0"/>
        <v>SUNDAY</v>
      </c>
      <c r="J2" s="85" t="s">
        <v>0</v>
      </c>
      <c r="K2" s="85"/>
    </row>
    <row r="3" spans="1:11" s="3" customFormat="1" ht="19.5" customHeight="1">
      <c r="A3" s="8"/>
      <c r="B3" s="15">
        <f t="array" ref="B3:H3">DaysAndWeeks+DATE(CalendarYear,1,1)-WEEKDAY(DATE(CalendarYear,1,1),(WeekStart="Monday")+1)+1</f>
        <v>43829</v>
      </c>
      <c r="C3" s="15">
        <v>43830</v>
      </c>
      <c r="D3" s="15">
        <v>43831</v>
      </c>
      <c r="E3" s="15">
        <v>43832</v>
      </c>
      <c r="F3" s="15">
        <v>43833</v>
      </c>
      <c r="G3" s="15">
        <v>43834</v>
      </c>
      <c r="H3" s="15">
        <v>43835</v>
      </c>
      <c r="J3" s="10" t="s">
        <v>1</v>
      </c>
      <c r="K3" s="17">
        <v>2020</v>
      </c>
    </row>
    <row r="4" spans="1:11" ht="85.5" customHeight="1">
      <c r="A4" s="8"/>
      <c r="B4" s="15"/>
      <c r="C4" s="69" t="s">
        <v>2</v>
      </c>
      <c r="D4" s="15"/>
      <c r="E4" s="69" t="s">
        <v>3</v>
      </c>
      <c r="F4" s="8"/>
      <c r="G4" s="76" t="s">
        <v>4</v>
      </c>
      <c r="H4" s="15"/>
      <c r="I4" s="8"/>
      <c r="J4" s="18" t="s">
        <v>5</v>
      </c>
      <c r="K4" s="19" t="s">
        <v>6</v>
      </c>
    </row>
    <row r="5" spans="1:11" s="3" customFormat="1" ht="19.5" customHeight="1">
      <c r="A5" s="8"/>
      <c r="B5" s="14">
        <f t="array" ref="B5:H5">DaysAndWeeks+DATE(CalendarYear,1,1)-WEEKDAY(DATE(CalendarYear,1,1),(WeekStart="Monday")+1)+8</f>
        <v>43836</v>
      </c>
      <c r="C5" s="14">
        <v>43837</v>
      </c>
      <c r="D5" s="14">
        <v>43838</v>
      </c>
      <c r="E5" s="14">
        <v>43839</v>
      </c>
      <c r="F5" s="14">
        <v>43840</v>
      </c>
      <c r="G5" s="14">
        <v>43841</v>
      </c>
      <c r="H5" s="14">
        <v>43842</v>
      </c>
    </row>
    <row r="6" spans="1:11" s="5" customFormat="1" ht="57.95" customHeight="1">
      <c r="A6" s="8"/>
      <c r="B6" s="72" t="s">
        <v>7</v>
      </c>
      <c r="C6" s="72" t="s">
        <v>8</v>
      </c>
      <c r="D6" s="72" t="s">
        <v>9</v>
      </c>
      <c r="E6" s="14"/>
      <c r="F6" s="14"/>
      <c r="G6" s="14"/>
      <c r="H6" s="14"/>
      <c r="J6" s="6"/>
    </row>
    <row r="7" spans="1:11" s="3" customFormat="1" ht="19.5" customHeight="1">
      <c r="A7" s="8"/>
      <c r="B7" s="15">
        <f t="array" ref="B7:H7">DaysAndWeeks+DATE(CalendarYear,1,1)-WEEKDAY(DATE(CalendarYear,1,1),(WeekStart="Monday")+1)+15</f>
        <v>43843</v>
      </c>
      <c r="C7" s="15">
        <v>43844</v>
      </c>
      <c r="D7" s="15">
        <v>43845</v>
      </c>
      <c r="E7" s="15">
        <v>43846</v>
      </c>
      <c r="F7" s="15">
        <v>43847</v>
      </c>
      <c r="G7" s="15">
        <v>43848</v>
      </c>
      <c r="H7" s="15">
        <v>43849</v>
      </c>
      <c r="J7" s="4"/>
    </row>
    <row r="8" spans="1:11" s="5" customFormat="1" ht="57.95" customHeight="1">
      <c r="A8" s="8"/>
      <c r="B8" s="72" t="s">
        <v>7</v>
      </c>
      <c r="C8" s="74" t="s">
        <v>10</v>
      </c>
      <c r="D8" s="15"/>
      <c r="E8" s="75" t="s">
        <v>11</v>
      </c>
      <c r="F8" s="15"/>
      <c r="G8" s="15"/>
      <c r="H8" s="15"/>
    </row>
    <row r="9" spans="1:11" s="3" customFormat="1" ht="19.5" customHeight="1">
      <c r="A9" s="8"/>
      <c r="B9" s="13">
        <f t="array" ref="B9:H9">DaysAndWeeks+DATE(CalendarYear,1,1)-WEEKDAY(DATE(CalendarYear,1,1),(WeekStart="Monday")+1)+22</f>
        <v>43850</v>
      </c>
      <c r="C9" s="13">
        <v>43851</v>
      </c>
      <c r="D9" s="13">
        <v>43852</v>
      </c>
      <c r="E9" s="13">
        <v>43853</v>
      </c>
      <c r="F9" s="13">
        <v>43854</v>
      </c>
      <c r="G9" s="13">
        <v>43855</v>
      </c>
      <c r="H9" s="13">
        <v>43856</v>
      </c>
    </row>
    <row r="10" spans="1:11" s="5" customFormat="1" ht="57.95" customHeight="1">
      <c r="A10" s="8"/>
      <c r="B10" s="72" t="s">
        <v>7</v>
      </c>
      <c r="C10" s="13" t="s">
        <v>12</v>
      </c>
      <c r="D10" s="13"/>
      <c r="E10" s="73" t="s">
        <v>13</v>
      </c>
      <c r="F10" s="13" t="s">
        <v>14</v>
      </c>
      <c r="G10" s="13" t="s">
        <v>15</v>
      </c>
      <c r="H10" s="13" t="s">
        <v>16</v>
      </c>
    </row>
    <row r="11" spans="1:11" s="3" customFormat="1" ht="19.5" customHeight="1">
      <c r="A11" s="8"/>
      <c r="B11" s="15">
        <f t="array" ref="B11:H11">DaysAndWeeks+DATE(CalendarYear,1,1)-WEEKDAY(DATE(CalendarYear,1,1),(WeekStart="Monday")+1)+29</f>
        <v>43857</v>
      </c>
      <c r="C11" s="15">
        <v>43858</v>
      </c>
      <c r="D11" s="15">
        <v>43859</v>
      </c>
      <c r="E11" s="15">
        <v>43860</v>
      </c>
      <c r="F11" s="15">
        <v>43861</v>
      </c>
      <c r="G11" s="15">
        <v>43862</v>
      </c>
      <c r="H11" s="15">
        <v>43863</v>
      </c>
    </row>
    <row r="12" spans="1:11" s="5" customFormat="1" ht="57.95" customHeight="1">
      <c r="A12" s="8"/>
      <c r="B12" s="72" t="s">
        <v>7</v>
      </c>
      <c r="C12" s="69" t="s">
        <v>17</v>
      </c>
      <c r="D12" s="71" t="s">
        <v>18</v>
      </c>
      <c r="E12" s="70" t="s">
        <v>19</v>
      </c>
      <c r="F12" s="71" t="s">
        <v>20</v>
      </c>
    </row>
    <row r="13" spans="1:11" s="3" customFormat="1" ht="19.5" customHeight="1">
      <c r="A13" s="8"/>
      <c r="B13" s="13">
        <f t="array" ref="B13:C13">DaysAndWeeks+DATE(CalendarYear,1,1)-WEEKDAY(DATE(CalendarYear,1,1),(WeekStart="Monday")+1)+36</f>
        <v>43864</v>
      </c>
      <c r="C13" s="13">
        <v>43865</v>
      </c>
      <c r="D13" s="11" t="s">
        <v>21</v>
      </c>
      <c r="E13" s="80" t="s">
        <v>22</v>
      </c>
      <c r="F13" s="81"/>
      <c r="G13" s="81"/>
      <c r="H13" s="82"/>
    </row>
    <row r="14" spans="1:11" s="5" customFormat="1" ht="74.25" customHeight="1">
      <c r="A14" s="8"/>
      <c r="B14" s="13"/>
      <c r="C14" s="13"/>
      <c r="D14" s="12"/>
      <c r="E14" s="83"/>
      <c r="F14" s="83"/>
      <c r="G14" s="83"/>
      <c r="H14" s="84"/>
    </row>
  </sheetData>
  <mergeCells count="2">
    <mergeCell ref="E13:H14"/>
    <mergeCell ref="J2:K2"/>
  </mergeCells>
  <phoneticPr fontId="1" type="noConversion"/>
  <conditionalFormatting sqref="B11:H11 B13:C13">
    <cfRule type="expression" dxfId="39" priority="25">
      <formula>AND(DAY(B11)&gt;=1,DAY(B11)&lt;=15)</formula>
    </cfRule>
  </conditionalFormatting>
  <conditionalFormatting sqref="B3:G3">
    <cfRule type="expression" dxfId="38" priority="24">
      <formula>DAY(B3)&gt;8</formula>
    </cfRule>
  </conditionalFormatting>
  <conditionalFormatting sqref="D13">
    <cfRule type="expression" dxfId="37" priority="1">
      <formula>AND(DAY(D13)&gt;=1,DAY(D13)&lt;=15)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B8B5A7EB-85C9-4F14-B5D2-F3E2B1C04CCE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25" right="0.25" top="0.75" bottom="0.75" header="0.3" footer="0.3"/>
  <pageSetup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A1:H14"/>
  <sheetViews>
    <sheetView showGridLines="0" zoomScale="90" zoomScaleNormal="90" workbookViewId="0">
      <selection activeCell="E13" sqref="E13:H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1:8" ht="59.25" customHeight="1">
      <c r="A1" s="8"/>
      <c r="B1" s="68" t="str">
        <f>"October "&amp;CalendarYear</f>
        <v>October 2020</v>
      </c>
      <c r="C1" s="60"/>
      <c r="D1" s="60"/>
      <c r="E1" s="61"/>
      <c r="F1" s="61"/>
      <c r="G1" s="61"/>
      <c r="H1" s="62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DaysAndWeeks+DATE(CalendarYear,10,1)-WEEKDAY(DATE(CalendarYear,10,1),(WeekStart="Monday")+1)+1</f>
        <v>44102</v>
      </c>
      <c r="C3" s="15">
        <v>44103</v>
      </c>
      <c r="D3" s="15">
        <v>44104</v>
      </c>
      <c r="E3" s="15">
        <v>44105</v>
      </c>
      <c r="F3" s="15">
        <v>44106</v>
      </c>
      <c r="G3" s="15">
        <v>44107</v>
      </c>
      <c r="H3" s="15">
        <v>44108</v>
      </c>
    </row>
    <row r="4" spans="1:8" ht="57.95" customHeight="1">
      <c r="A4" s="8"/>
      <c r="B4" s="15"/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DaysAndWeeks+DATE(CalendarYear,10,1)-WEEKDAY(DATE(CalendarYear,10,1),(WeekStart="Monday")+1)+8</f>
        <v>44109</v>
      </c>
      <c r="C5" s="13">
        <v>44110</v>
      </c>
      <c r="D5" s="13">
        <v>44111</v>
      </c>
      <c r="E5" s="13">
        <v>44112</v>
      </c>
      <c r="F5" s="13">
        <v>44113</v>
      </c>
      <c r="G5" s="13">
        <v>44114</v>
      </c>
      <c r="H5" s="13">
        <v>44115</v>
      </c>
    </row>
    <row r="6" spans="1:8" ht="57.95" customHeight="1">
      <c r="A6" s="8"/>
      <c r="B6" s="13"/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DaysAndWeeks+DATE(CalendarYear,10,1)-WEEKDAY(DATE(CalendarYear,10,1),(WeekStart="Monday")+1)+15</f>
        <v>44116</v>
      </c>
      <c r="C7" s="15">
        <v>44117</v>
      </c>
      <c r="D7" s="15">
        <v>44118</v>
      </c>
      <c r="E7" s="15">
        <v>44119</v>
      </c>
      <c r="F7" s="15">
        <v>44120</v>
      </c>
      <c r="G7" s="15">
        <v>44121</v>
      </c>
      <c r="H7" s="15">
        <v>44122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DaysAndWeeks+DATE(CalendarYear,10,1)-WEEKDAY(DATE(CalendarYear,10,1),(WeekStart="Monday")+1)+22</f>
        <v>44123</v>
      </c>
      <c r="C9" s="13">
        <v>44124</v>
      </c>
      <c r="D9" s="13">
        <v>44125</v>
      </c>
      <c r="E9" s="13">
        <v>44126</v>
      </c>
      <c r="F9" s="13">
        <v>44127</v>
      </c>
      <c r="G9" s="13">
        <v>44128</v>
      </c>
      <c r="H9" s="13">
        <v>44129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DaysAndWeeks+DATE(CalendarYear,10,1)-WEEKDAY(DATE(CalendarYear,10,1),(WeekStart="Monday")+1)+29</f>
        <v>44130</v>
      </c>
      <c r="C11" s="15">
        <v>44131</v>
      </c>
      <c r="D11" s="15">
        <v>44132</v>
      </c>
      <c r="E11" s="15">
        <v>44133</v>
      </c>
      <c r="F11" s="15">
        <v>44134</v>
      </c>
      <c r="G11" s="15">
        <v>44135</v>
      </c>
      <c r="H11" s="15">
        <v>44136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DaysAndWeeks+DATE(CalendarYear,10,1)-WEEKDAY(DATE(CalendarYear,10,1),(WeekStart="Monday")+1)+36</f>
        <v>44137</v>
      </c>
      <c r="C13" s="13">
        <v>44138</v>
      </c>
      <c r="D13" s="11" t="s">
        <v>21</v>
      </c>
      <c r="E13" s="80" t="s">
        <v>22</v>
      </c>
      <c r="F13" s="81"/>
      <c r="G13" s="81"/>
      <c r="H13" s="82"/>
    </row>
    <row r="14" spans="1:8" ht="80.25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8" priority="4">
      <formula>AND(DAY(B11)&gt;=1,DAY(B11)&lt;=15)</formula>
    </cfRule>
  </conditionalFormatting>
  <conditionalFormatting sqref="B3:G3">
    <cfRule type="expression" dxfId="7" priority="3">
      <formula>DAY(B3)&gt;8</formula>
    </cfRule>
  </conditionalFormatting>
  <conditionalFormatting sqref="D13">
    <cfRule type="expression" dxfId="6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7C67614E-F8C9-478B-A187-1F98270D3483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A1:H14"/>
  <sheetViews>
    <sheetView showGridLines="0" topLeftCell="A3" zoomScale="90" zoomScaleNormal="90" workbookViewId="0">
      <selection activeCell="E13" sqref="E13:H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1:8" ht="59.25" customHeight="1">
      <c r="A1" s="8"/>
      <c r="B1" s="63" t="str">
        <f>"November "&amp;CalendarYear</f>
        <v>November 2020</v>
      </c>
      <c r="C1" s="57"/>
      <c r="D1" s="57"/>
      <c r="E1" s="58"/>
      <c r="F1" s="58"/>
      <c r="G1" s="58"/>
      <c r="H1" s="59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DaysAndWeeks+DATE(CalendarYear,11,1)-WEEKDAY(DATE(CalendarYear,11,1),(WeekStart="Monday")+1)+1</f>
        <v>44130</v>
      </c>
      <c r="C3" s="15">
        <v>44131</v>
      </c>
      <c r="D3" s="15">
        <v>44132</v>
      </c>
      <c r="E3" s="15">
        <v>44133</v>
      </c>
      <c r="F3" s="15">
        <v>44134</v>
      </c>
      <c r="G3" s="15">
        <v>44135</v>
      </c>
      <c r="H3" s="15">
        <v>44136</v>
      </c>
    </row>
    <row r="4" spans="1:8" ht="57.95" customHeight="1">
      <c r="A4" s="8"/>
      <c r="B4" s="15"/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DaysAndWeeks+DATE(CalendarYear,11,1)-WEEKDAY(DATE(CalendarYear,11,1),(WeekStart="Monday")+1)+8</f>
        <v>44137</v>
      </c>
      <c r="C5" s="13">
        <v>44138</v>
      </c>
      <c r="D5" s="13">
        <v>44139</v>
      </c>
      <c r="E5" s="13">
        <v>44140</v>
      </c>
      <c r="F5" s="13">
        <v>44141</v>
      </c>
      <c r="G5" s="13">
        <v>44142</v>
      </c>
      <c r="H5" s="13">
        <v>44143</v>
      </c>
    </row>
    <row r="6" spans="1:8" ht="57.95" customHeight="1">
      <c r="A6" s="8"/>
      <c r="B6" s="13"/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DaysAndWeeks+DATE(CalendarYear,11,1)-WEEKDAY(DATE(CalendarYear,11,1),(WeekStart="Monday")+1)+15</f>
        <v>44144</v>
      </c>
      <c r="C7" s="15">
        <v>44145</v>
      </c>
      <c r="D7" s="15">
        <v>44146</v>
      </c>
      <c r="E7" s="15">
        <v>44147</v>
      </c>
      <c r="F7" s="15">
        <v>44148</v>
      </c>
      <c r="G7" s="15">
        <v>44149</v>
      </c>
      <c r="H7" s="15">
        <v>44150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DaysAndWeeks+DATE(CalendarYear,11,1)-WEEKDAY(DATE(CalendarYear,11,1),(WeekStart="Monday")+1)+22</f>
        <v>44151</v>
      </c>
      <c r="C9" s="13">
        <v>44152</v>
      </c>
      <c r="D9" s="13">
        <v>44153</v>
      </c>
      <c r="E9" s="13">
        <v>44154</v>
      </c>
      <c r="F9" s="13">
        <v>44155</v>
      </c>
      <c r="G9" s="13">
        <v>44156</v>
      </c>
      <c r="H9" s="13">
        <v>44157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DaysAndWeeks+DATE(CalendarYear,11,1)-WEEKDAY(DATE(CalendarYear,11,1),(WeekStart="Monday")+1)+29</f>
        <v>44158</v>
      </c>
      <c r="C11" s="15">
        <v>44159</v>
      </c>
      <c r="D11" s="15">
        <v>44160</v>
      </c>
      <c r="E11" s="15">
        <v>44161</v>
      </c>
      <c r="F11" s="15">
        <v>44162</v>
      </c>
      <c r="G11" s="15">
        <v>44163</v>
      </c>
      <c r="H11" s="15">
        <v>44164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DaysAndWeeks+DATE(CalendarYear,11,1)-WEEKDAY(DATE(CalendarYear,11,1),(WeekStart="Monday")+1)+36</f>
        <v>44165</v>
      </c>
      <c r="C13" s="13">
        <v>44166</v>
      </c>
      <c r="D13" s="11" t="s">
        <v>21</v>
      </c>
      <c r="E13" s="80" t="s">
        <v>22</v>
      </c>
      <c r="F13" s="81"/>
      <c r="G13" s="81"/>
      <c r="H13" s="82"/>
    </row>
    <row r="14" spans="1:8" ht="75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5" priority="5">
      <formula>AND(DAY(B11)&gt;=1,DAY(B11)&lt;=15)</formula>
    </cfRule>
  </conditionalFormatting>
  <conditionalFormatting sqref="B3:G3">
    <cfRule type="expression" dxfId="4" priority="4">
      <formula>DAY(B3)&gt;8</formula>
    </cfRule>
  </conditionalFormatting>
  <conditionalFormatting sqref="D13">
    <cfRule type="expression" dxfId="3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BF9C1BFC-556E-4BDD-9898-58189922DF83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A1:H14"/>
  <sheetViews>
    <sheetView showGridLines="0" zoomScale="90" zoomScaleNormal="90" workbookViewId="0">
      <selection activeCell="H11" sqref="H11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1:8" ht="59.25" customHeight="1">
      <c r="A1" s="8"/>
      <c r="B1" s="64" t="str">
        <f>"December "&amp;CalendarYear</f>
        <v>December 2020</v>
      </c>
      <c r="C1" s="65"/>
      <c r="D1" s="65"/>
      <c r="E1" s="66"/>
      <c r="F1" s="66"/>
      <c r="G1" s="66"/>
      <c r="H1" s="67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DaysAndWeeks+DATE(CalendarYear,12,1)-WEEKDAY(DATE(CalendarYear,12,1),(WeekStart="Monday")+1)+1</f>
        <v>44165</v>
      </c>
      <c r="C3" s="15">
        <v>44166</v>
      </c>
      <c r="D3" s="15">
        <v>44167</v>
      </c>
      <c r="E3" s="15">
        <v>44168</v>
      </c>
      <c r="F3" s="15">
        <v>44169</v>
      </c>
      <c r="G3" s="15">
        <v>44170</v>
      </c>
      <c r="H3" s="15">
        <v>44171</v>
      </c>
    </row>
    <row r="4" spans="1:8" ht="57.95" customHeight="1">
      <c r="A4" s="8"/>
      <c r="B4" s="15"/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DaysAndWeeks+DATE(CalendarYear,12,1)-WEEKDAY(DATE(CalendarYear,12,1),(WeekStart="Monday")+1)+8</f>
        <v>44172</v>
      </c>
      <c r="C5" s="13">
        <v>44173</v>
      </c>
      <c r="D5" s="13">
        <v>44174</v>
      </c>
      <c r="E5" s="13">
        <v>44175</v>
      </c>
      <c r="F5" s="13">
        <v>44176</v>
      </c>
      <c r="G5" s="13">
        <v>44177</v>
      </c>
      <c r="H5" s="13">
        <v>44178</v>
      </c>
    </row>
    <row r="6" spans="1:8" ht="57.95" customHeight="1">
      <c r="A6" s="8"/>
      <c r="B6" s="13"/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DaysAndWeeks+DATE(CalendarYear,12,1)-WEEKDAY(DATE(CalendarYear,12,1),(WeekStart="Monday")+1)+15</f>
        <v>44179</v>
      </c>
      <c r="C7" s="15">
        <v>44180</v>
      </c>
      <c r="D7" s="15">
        <v>44181</v>
      </c>
      <c r="E7" s="15">
        <v>44182</v>
      </c>
      <c r="F7" s="15">
        <v>44183</v>
      </c>
      <c r="G7" s="15">
        <v>44184</v>
      </c>
      <c r="H7" s="15">
        <v>44185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DaysAndWeeks+DATE(CalendarYear,12,1)-WEEKDAY(DATE(CalendarYear,12,1),(WeekStart="Monday")+1)+22</f>
        <v>44186</v>
      </c>
      <c r="C9" s="13">
        <v>44187</v>
      </c>
      <c r="D9" s="13">
        <v>44188</v>
      </c>
      <c r="E9" s="13">
        <v>44189</v>
      </c>
      <c r="F9" s="13">
        <v>44190</v>
      </c>
      <c r="G9" s="13">
        <v>44191</v>
      </c>
      <c r="H9" s="13">
        <v>44192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DaysAndWeeks+DATE(CalendarYear,12,1)-WEEKDAY(DATE(CalendarYear,12,1),(WeekStart="Monday")+1)+29</f>
        <v>44193</v>
      </c>
      <c r="C11" s="15">
        <v>44194</v>
      </c>
      <c r="D11" s="15">
        <v>44195</v>
      </c>
      <c r="E11" s="15">
        <v>44196</v>
      </c>
      <c r="F11" s="15">
        <v>44197</v>
      </c>
      <c r="G11" s="15">
        <v>44198</v>
      </c>
      <c r="H11" s="15">
        <v>44199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DaysAndWeeks+DATE(CalendarYear,12,1)-WEEKDAY(DATE(CalendarYear,12,1),(WeekStart="Monday")+1)+36</f>
        <v>44200</v>
      </c>
      <c r="C13" s="13">
        <v>44201</v>
      </c>
      <c r="D13" s="11" t="s">
        <v>21</v>
      </c>
      <c r="E13" s="80" t="s">
        <v>22</v>
      </c>
      <c r="F13" s="81"/>
      <c r="G13" s="81"/>
      <c r="H13" s="82"/>
    </row>
    <row r="14" spans="1:8" ht="81.75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2" priority="4">
      <formula>AND(DAY(B11)&gt;=1,DAY(B11)&lt;=15)</formula>
    </cfRule>
  </conditionalFormatting>
  <conditionalFormatting sqref="B3:G3">
    <cfRule type="expression" dxfId="1" priority="3">
      <formula>DAY(B3)&gt;8</formula>
    </cfRule>
  </conditionalFormatting>
  <conditionalFormatting sqref="D13">
    <cfRule type="expression" dxfId="0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B1F9EFB2-7E5B-4A01-982D-3278285E7BEC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="90" zoomScaleNormal="90" workbookViewId="0">
      <selection activeCell="N10" sqref="N10"/>
    </sheetView>
  </sheetViews>
  <sheetFormatPr defaultColWidth="8.88671875" defaultRowHeight="14.25"/>
  <cols>
    <col min="1" max="1" width="2.77734375" style="7" customWidth="1"/>
    <col min="2" max="2" width="18.44140625" customWidth="1"/>
    <col min="3" max="3" width="24.109375" customWidth="1"/>
    <col min="4" max="4" width="26.44140625" customWidth="1"/>
    <col min="5" max="5" width="21.109375" customWidth="1"/>
    <col min="6" max="6" width="22.44140625" customWidth="1"/>
    <col min="7" max="7" width="20.21875" customWidth="1"/>
    <col min="8" max="8" width="21.33203125" customWidth="1"/>
    <col min="9" max="9" width="2.77734375" customWidth="1"/>
    <col min="10" max="10" width="10.6640625" customWidth="1"/>
  </cols>
  <sheetData>
    <row r="1" spans="1:8" s="1" customFormat="1" ht="59.25" customHeight="1">
      <c r="A1" s="8"/>
      <c r="B1" s="31" t="str">
        <f>"February "&amp;CalendarYear</f>
        <v>February 2020</v>
      </c>
      <c r="C1" s="32"/>
      <c r="D1" s="32"/>
      <c r="E1" s="33"/>
      <c r="F1" s="33"/>
      <c r="G1" s="33"/>
      <c r="H1" s="34"/>
    </row>
    <row r="2" spans="1:8" s="2" customFormat="1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s="3" customFormat="1" ht="19.5" customHeight="1">
      <c r="A3" s="8"/>
      <c r="B3" s="15">
        <f t="array" ref="B3:H3">DaysAndWeeks+DATE(CalendarYear,2,1)-WEEKDAY(DATE(CalendarYear,2,1),(WeekStart="Monday")+1)+1</f>
        <v>43857</v>
      </c>
      <c r="C3" s="15">
        <v>43858</v>
      </c>
      <c r="D3" s="15">
        <v>43859</v>
      </c>
      <c r="E3" s="15">
        <v>43860</v>
      </c>
      <c r="F3" s="15">
        <v>43861</v>
      </c>
      <c r="G3" s="15">
        <v>43862</v>
      </c>
      <c r="H3" s="15">
        <v>43863</v>
      </c>
    </row>
    <row r="4" spans="1:8" ht="57.95" customHeight="1">
      <c r="A4" s="8"/>
      <c r="B4" s="15"/>
      <c r="C4" s="15"/>
      <c r="D4" s="15"/>
      <c r="E4" s="15"/>
      <c r="F4" s="15"/>
      <c r="G4" s="69" t="s">
        <v>23</v>
      </c>
      <c r="H4" s="69" t="s">
        <v>23</v>
      </c>
    </row>
    <row r="5" spans="1:8" s="3" customFormat="1" ht="19.5" customHeight="1">
      <c r="A5" s="8"/>
      <c r="B5" s="13">
        <f t="array" ref="B5:H5">DaysAndWeeks+DATE(CalendarYear,2,1)-WEEKDAY(DATE(CalendarYear,2,1),(WeekStart="Monday")+1)+8</f>
        <v>43864</v>
      </c>
      <c r="C5" s="13">
        <v>43865</v>
      </c>
      <c r="D5" s="13">
        <v>43866</v>
      </c>
      <c r="E5" s="13">
        <v>43867</v>
      </c>
      <c r="F5" s="13">
        <v>43868</v>
      </c>
      <c r="G5" s="13">
        <v>43869</v>
      </c>
      <c r="H5" s="13">
        <v>43870</v>
      </c>
    </row>
    <row r="6" spans="1:8" ht="85.5" customHeight="1">
      <c r="A6" s="8"/>
      <c r="B6" s="72" t="s">
        <v>7</v>
      </c>
      <c r="C6" s="13" t="s">
        <v>24</v>
      </c>
      <c r="D6" s="13" t="s">
        <v>25</v>
      </c>
      <c r="E6" s="13" t="s">
        <v>26</v>
      </c>
      <c r="F6" s="13" t="s">
        <v>14</v>
      </c>
      <c r="G6" s="13" t="s">
        <v>27</v>
      </c>
      <c r="H6" s="13" t="s">
        <v>28</v>
      </c>
    </row>
    <row r="7" spans="1:8" s="3" customFormat="1" ht="19.5" customHeight="1">
      <c r="A7" s="8"/>
      <c r="B7" s="15">
        <f t="array" ref="B7:H7">DaysAndWeeks+DATE(CalendarYear,2,1)-WEEKDAY(DATE(CalendarYear,2,1),(WeekStart="Monday")+1)+15</f>
        <v>43871</v>
      </c>
      <c r="C7" s="15">
        <v>43872</v>
      </c>
      <c r="D7" s="15">
        <v>43873</v>
      </c>
      <c r="E7" s="15">
        <v>43874</v>
      </c>
      <c r="F7" s="15">
        <v>43875</v>
      </c>
      <c r="G7" s="15">
        <v>43876</v>
      </c>
      <c r="H7" s="15">
        <v>43877</v>
      </c>
    </row>
    <row r="8" spans="1:8" ht="57.95" customHeight="1">
      <c r="A8" s="8"/>
      <c r="B8" s="72" t="s">
        <v>7</v>
      </c>
      <c r="C8" s="69" t="s">
        <v>29</v>
      </c>
      <c r="D8" s="69" t="s">
        <v>30</v>
      </c>
      <c r="E8" s="69" t="s">
        <v>31</v>
      </c>
      <c r="F8" s="13" t="s">
        <v>14</v>
      </c>
      <c r="G8" s="70" t="s">
        <v>32</v>
      </c>
      <c r="H8" s="70" t="s">
        <v>32</v>
      </c>
    </row>
    <row r="9" spans="1:8" s="3" customFormat="1" ht="19.5" customHeight="1">
      <c r="A9" s="8"/>
      <c r="B9" s="13">
        <f t="array" ref="B9:H9">DaysAndWeeks+DATE(CalendarYear,2,1)-WEEKDAY(DATE(CalendarYear,2,1),(WeekStart="Monday")+1)+22</f>
        <v>43878</v>
      </c>
      <c r="C9" s="13">
        <v>43879</v>
      </c>
      <c r="D9" s="13">
        <v>43880</v>
      </c>
      <c r="E9" s="13">
        <v>43881</v>
      </c>
      <c r="F9" s="13">
        <v>43882</v>
      </c>
      <c r="G9" s="13">
        <v>43883</v>
      </c>
      <c r="H9" s="13">
        <v>43884</v>
      </c>
    </row>
    <row r="10" spans="1:8" ht="88.5" customHeight="1">
      <c r="A10" s="8"/>
      <c r="B10" s="72" t="s">
        <v>7</v>
      </c>
      <c r="C10" s="13" t="s">
        <v>33</v>
      </c>
      <c r="D10" s="73" t="s">
        <v>34</v>
      </c>
      <c r="E10" s="73" t="s">
        <v>35</v>
      </c>
      <c r="F10" s="73" t="s">
        <v>36</v>
      </c>
      <c r="G10" s="13" t="s">
        <v>37</v>
      </c>
      <c r="H10" s="13" t="s">
        <v>38</v>
      </c>
    </row>
    <row r="11" spans="1:8" s="3" customFormat="1" ht="19.5" customHeight="1">
      <c r="A11" s="8"/>
      <c r="B11" s="15">
        <f t="array" ref="B11:H11">DaysAndWeeks+DATE(CalendarYear,2,1)-WEEKDAY(DATE(CalendarYear,2,1),(WeekStart="Monday")+1)+29</f>
        <v>43885</v>
      </c>
      <c r="C11" s="15">
        <v>43886</v>
      </c>
      <c r="D11" s="15">
        <v>43887</v>
      </c>
      <c r="E11" s="15">
        <v>43888</v>
      </c>
      <c r="F11" s="15">
        <v>43889</v>
      </c>
      <c r="G11" s="15">
        <v>43890</v>
      </c>
      <c r="H11" s="15">
        <v>43891</v>
      </c>
    </row>
    <row r="12" spans="1:8" ht="104.25" customHeight="1">
      <c r="A12" s="8"/>
      <c r="B12" s="71" t="s">
        <v>39</v>
      </c>
      <c r="C12" s="69" t="s">
        <v>40</v>
      </c>
      <c r="D12" s="71" t="s">
        <v>41</v>
      </c>
      <c r="E12" s="71" t="s">
        <v>42</v>
      </c>
      <c r="F12" s="71" t="s">
        <v>43</v>
      </c>
      <c r="G12" s="69" t="s">
        <v>44</v>
      </c>
      <c r="H12" s="8"/>
    </row>
    <row r="13" spans="1:8" s="3" customFormat="1" ht="19.5" customHeight="1">
      <c r="A13" s="8"/>
      <c r="B13" s="13">
        <f t="array" ref="B13:C13">DaysAndWeeks+DATE(CalendarYear,2,1)-WEEKDAY(DATE(CalendarYear,2,1),(WeekStart="Monday")+1)+36</f>
        <v>43892</v>
      </c>
      <c r="C13" s="13">
        <v>43893</v>
      </c>
      <c r="D13" s="11" t="s">
        <v>21</v>
      </c>
      <c r="E13" s="80" t="s">
        <v>22</v>
      </c>
      <c r="F13" s="81"/>
      <c r="G13" s="81"/>
      <c r="H13" s="82"/>
    </row>
    <row r="14" spans="1:8" ht="75" customHeight="1">
      <c r="A14" s="8"/>
      <c r="B14" s="13"/>
      <c r="C14" s="13"/>
      <c r="D14" s="79" t="s">
        <v>45</v>
      </c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36" priority="4">
      <formula>AND(DAY(B11)&gt;=1,DAY(B11)&lt;=15)</formula>
    </cfRule>
  </conditionalFormatting>
  <conditionalFormatting sqref="B3:G3">
    <cfRule type="expression" dxfId="35" priority="3">
      <formula>DAY(B3)&gt;8</formula>
    </cfRule>
  </conditionalFormatting>
  <conditionalFormatting sqref="D13">
    <cfRule type="expression" dxfId="34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E6B384BD-53BF-448C-B4E2-29FB4C77CC29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25" right="0.25" top="0.75" bottom="0.75" header="0.3" footer="0.3"/>
  <pageSetup scale="6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A1:H14"/>
  <sheetViews>
    <sheetView showGridLines="0" zoomScale="90" zoomScaleNormal="90" workbookViewId="0">
      <selection activeCell="E13" sqref="E13:H14"/>
    </sheetView>
  </sheetViews>
  <sheetFormatPr defaultColWidth="8.88671875" defaultRowHeight="14.25"/>
  <cols>
    <col min="1" max="1" width="2.77734375" customWidth="1"/>
    <col min="2" max="2" width="28.21875" customWidth="1"/>
    <col min="3" max="3" width="24.33203125" customWidth="1"/>
    <col min="4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37" t="str">
        <f>"March "&amp;CalendarYear</f>
        <v>March 2020</v>
      </c>
      <c r="C1" s="38"/>
      <c r="D1" s="38"/>
      <c r="E1" s="39"/>
      <c r="F1" s="39"/>
      <c r="G1" s="39"/>
      <c r="H1" s="40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DaysAndWeeks+DATE(CalendarYear,3,1)-WEEKDAY(DATE(CalendarYear,3,1),(WeekStart="Monday")+1)+1</f>
        <v>43885</v>
      </c>
      <c r="C3" s="15">
        <v>43886</v>
      </c>
      <c r="D3" s="15">
        <v>43887</v>
      </c>
      <c r="E3" s="15">
        <v>43888</v>
      </c>
      <c r="F3" s="15">
        <v>43889</v>
      </c>
      <c r="G3" s="15">
        <v>43890</v>
      </c>
      <c r="H3" s="15">
        <v>43891</v>
      </c>
    </row>
    <row r="4" spans="1:8" ht="57.95" customHeight="1">
      <c r="A4" s="8"/>
      <c r="B4" s="8"/>
      <c r="C4" s="8"/>
      <c r="D4" s="8"/>
      <c r="E4" s="8"/>
      <c r="F4" s="8"/>
      <c r="G4" s="8"/>
      <c r="H4" s="69" t="s">
        <v>44</v>
      </c>
    </row>
    <row r="5" spans="1:8" ht="19.5" customHeight="1">
      <c r="A5" s="8"/>
      <c r="B5" s="13">
        <f t="array" ref="B5:H5">DaysAndWeeks+DATE(CalendarYear,3,1)-WEEKDAY(DATE(CalendarYear,3,1),(WeekStart="Monday")+1)+8</f>
        <v>43892</v>
      </c>
      <c r="C5" s="13">
        <v>43893</v>
      </c>
      <c r="D5" s="13">
        <v>43894</v>
      </c>
      <c r="E5" s="13">
        <v>43895</v>
      </c>
      <c r="F5" s="13">
        <v>43896</v>
      </c>
      <c r="G5" s="13">
        <v>43897</v>
      </c>
      <c r="H5" s="13">
        <v>43898</v>
      </c>
    </row>
    <row r="6" spans="1:8" ht="57.95" customHeight="1">
      <c r="A6" s="8"/>
      <c r="B6" s="77" t="s">
        <v>46</v>
      </c>
      <c r="C6" s="73" t="s">
        <v>47</v>
      </c>
      <c r="D6" s="13" t="s">
        <v>48</v>
      </c>
      <c r="E6" s="13"/>
      <c r="F6" s="13" t="s">
        <v>14</v>
      </c>
      <c r="G6" s="13" t="s">
        <v>49</v>
      </c>
      <c r="H6" s="13" t="s">
        <v>50</v>
      </c>
    </row>
    <row r="7" spans="1:8" ht="19.5" customHeight="1">
      <c r="A7" s="8"/>
      <c r="B7" s="15">
        <f t="array" ref="B7:H7">DaysAndWeeks+DATE(CalendarYear,3,1)-WEEKDAY(DATE(CalendarYear,3,1),(WeekStart="Monday")+1)+15</f>
        <v>43899</v>
      </c>
      <c r="C7" s="15">
        <v>43900</v>
      </c>
      <c r="D7" s="15">
        <v>43901</v>
      </c>
      <c r="E7" s="15">
        <v>43902</v>
      </c>
      <c r="F7" s="15">
        <v>43903</v>
      </c>
      <c r="G7" s="15">
        <v>43904</v>
      </c>
      <c r="H7" s="15">
        <v>43905</v>
      </c>
    </row>
    <row r="8" spans="1:8" ht="57.95" customHeight="1">
      <c r="A8" s="8"/>
      <c r="B8" s="13" t="s">
        <v>51</v>
      </c>
      <c r="C8" s="70" t="s">
        <v>52</v>
      </c>
      <c r="D8" s="15"/>
      <c r="E8" s="69" t="s">
        <v>53</v>
      </c>
      <c r="F8" s="13" t="s">
        <v>14</v>
      </c>
      <c r="G8" s="74" t="s">
        <v>54</v>
      </c>
      <c r="H8" s="75" t="s">
        <v>55</v>
      </c>
    </row>
    <row r="9" spans="1:8" ht="19.5" customHeight="1">
      <c r="A9" s="8"/>
      <c r="B9" s="13">
        <f t="array" ref="B9:H9">DaysAndWeeks+DATE(CalendarYear,3,1)-WEEKDAY(DATE(CalendarYear,3,1),(WeekStart="Monday")+1)+22</f>
        <v>43906</v>
      </c>
      <c r="C9" s="13">
        <v>43907</v>
      </c>
      <c r="D9" s="13">
        <v>43908</v>
      </c>
      <c r="E9" s="13">
        <v>43909</v>
      </c>
      <c r="F9" s="13">
        <v>43910</v>
      </c>
      <c r="G9" s="13">
        <v>43911</v>
      </c>
      <c r="H9" s="13">
        <v>43912</v>
      </c>
    </row>
    <row r="10" spans="1:8" ht="57.95" customHeight="1">
      <c r="A10" s="8"/>
      <c r="B10" s="13" t="s">
        <v>56</v>
      </c>
      <c r="C10" s="73" t="s">
        <v>57</v>
      </c>
      <c r="D10" s="13"/>
      <c r="E10" s="13" t="s">
        <v>58</v>
      </c>
      <c r="F10" s="13"/>
      <c r="G10" s="13"/>
      <c r="H10" s="13"/>
    </row>
    <row r="11" spans="1:8" ht="19.5" customHeight="1">
      <c r="A11" s="8"/>
      <c r="B11" s="15">
        <f t="array" ref="B11:H11">DaysAndWeeks+DATE(CalendarYear,3,1)-WEEKDAY(DATE(CalendarYear,3,1),(WeekStart="Monday")+1)+29</f>
        <v>43913</v>
      </c>
      <c r="C11" s="15">
        <v>43914</v>
      </c>
      <c r="D11" s="15">
        <v>43915</v>
      </c>
      <c r="E11" s="15">
        <v>43916</v>
      </c>
      <c r="F11" s="15">
        <v>43917</v>
      </c>
      <c r="G11" s="15">
        <v>43918</v>
      </c>
      <c r="H11" s="15">
        <v>43919</v>
      </c>
    </row>
    <row r="12" spans="1:8" ht="57.95" customHeight="1">
      <c r="A12" s="8"/>
      <c r="B12" s="70" t="s">
        <v>59</v>
      </c>
      <c r="C12" s="70" t="s">
        <v>60</v>
      </c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DaysAndWeeks+DATE(CalendarYear,3,1)-WEEKDAY(DATE(CalendarYear,3,1),(WeekStart="Monday")+1)+36</f>
        <v>43920</v>
      </c>
      <c r="C13" s="13">
        <v>43921</v>
      </c>
      <c r="D13" s="11" t="s">
        <v>21</v>
      </c>
      <c r="E13" s="80" t="s">
        <v>22</v>
      </c>
      <c r="F13" s="81"/>
      <c r="G13" s="81"/>
      <c r="H13" s="82"/>
    </row>
    <row r="14" spans="1:8" ht="78.75" customHeight="1">
      <c r="A14" s="8"/>
      <c r="B14" s="69" t="s">
        <v>61</v>
      </c>
      <c r="C14" s="73" t="s">
        <v>62</v>
      </c>
      <c r="D14" s="79" t="s">
        <v>45</v>
      </c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33" priority="10">
      <formula>AND(DAY(B11)&gt;=1,DAY(B11)&lt;=15)</formula>
    </cfRule>
  </conditionalFormatting>
  <conditionalFormatting sqref="D13">
    <cfRule type="expression" dxfId="32" priority="7">
      <formula>AND(DAY(D13)&gt;=1,DAY(D13)&lt;=15)</formula>
    </cfRule>
  </conditionalFormatting>
  <conditionalFormatting sqref="E3">
    <cfRule type="expression" dxfId="31" priority="6">
      <formula>DAY(E3)&gt;8</formula>
    </cfRule>
  </conditionalFormatting>
  <conditionalFormatting sqref="F3:G3">
    <cfRule type="expression" dxfId="30" priority="4">
      <formula>DAY(F3)&gt;8</formula>
    </cfRule>
  </conditionalFormatting>
  <conditionalFormatting sqref="D3">
    <cfRule type="expression" dxfId="29" priority="3">
      <formula>DAY(D3)&gt;8</formula>
    </cfRule>
  </conditionalFormatting>
  <conditionalFormatting sqref="C3">
    <cfRule type="expression" dxfId="28" priority="2">
      <formula>DAY(C3)&gt;8</formula>
    </cfRule>
  </conditionalFormatting>
  <conditionalFormatting sqref="B3">
    <cfRule type="expression" dxfId="27" priority="1">
      <formula>DAY(B3)&gt;8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 B14" xr:uid="{00000000-0002-0000-0200-000000000000}"/>
    <dataValidation allowBlank="1" showInputMessage="1" showErrorMessage="1" prompt="Enter Notes in this cell" sqref="E13:H14" xr:uid="{32304CA9-DBC6-4169-8AFE-D149151F0B03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25" right="0.25" top="0.75" bottom="0.75" header="0.3" footer="0.3"/>
  <pageSetup scale="75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A1:H14"/>
  <sheetViews>
    <sheetView showGridLines="0" zoomScale="90" zoomScaleNormal="90" workbookViewId="0">
      <selection activeCell="F11" sqref="F11"/>
    </sheetView>
  </sheetViews>
  <sheetFormatPr defaultColWidth="8.88671875" defaultRowHeight="14.25"/>
  <cols>
    <col min="1" max="1" width="2.77734375" customWidth="1"/>
    <col min="2" max="2" width="23.21875" customWidth="1"/>
    <col min="3" max="4" width="17.77734375" customWidth="1"/>
    <col min="5" max="5" width="23.21875" customWidth="1"/>
    <col min="6" max="6" width="22.6640625" customWidth="1"/>
    <col min="7" max="7" width="20.6640625" customWidth="1"/>
    <col min="8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35" t="str">
        <f>"April "&amp;CalendarYear</f>
        <v>April 2020</v>
      </c>
      <c r="C1" s="20"/>
      <c r="D1" s="20"/>
      <c r="E1" s="21"/>
      <c r="F1" s="21"/>
      <c r="G1" s="21"/>
      <c r="H1" s="36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DaysAndWeeks+DATE(CalendarYear,4,1)-WEEKDAY(DATE(CalendarYear,4,1),(WeekStart="Monday")+1)+1</f>
        <v>43920</v>
      </c>
      <c r="C3" s="15">
        <v>43921</v>
      </c>
      <c r="D3" s="15">
        <v>43922</v>
      </c>
      <c r="E3" s="15">
        <v>43923</v>
      </c>
      <c r="F3" s="15">
        <v>43924</v>
      </c>
      <c r="G3" s="15">
        <v>43925</v>
      </c>
      <c r="H3" s="15">
        <v>43926</v>
      </c>
    </row>
    <row r="4" spans="1:8" ht="57.95" customHeight="1">
      <c r="A4" s="8"/>
      <c r="B4" s="69" t="s">
        <v>63</v>
      </c>
      <c r="C4" s="15"/>
      <c r="D4" s="78" t="s">
        <v>64</v>
      </c>
      <c r="E4" s="75" t="s">
        <v>65</v>
      </c>
      <c r="F4" s="75" t="s">
        <v>65</v>
      </c>
      <c r="G4" s="75" t="s">
        <v>65</v>
      </c>
      <c r="H4" s="69" t="s">
        <v>66</v>
      </c>
    </row>
    <row r="5" spans="1:8" ht="19.5" customHeight="1">
      <c r="A5" s="8"/>
      <c r="B5" s="13">
        <f t="array" ref="B5:H5">DaysAndWeeks+DATE(CalendarYear,4,1)-WEEKDAY(DATE(CalendarYear,4,1),(WeekStart="Monday")+1)+8</f>
        <v>43927</v>
      </c>
      <c r="C5" s="13">
        <v>43928</v>
      </c>
      <c r="D5" s="13">
        <v>43929</v>
      </c>
      <c r="E5" s="13">
        <v>43930</v>
      </c>
      <c r="F5" s="13">
        <v>43931</v>
      </c>
      <c r="G5" s="13">
        <v>43932</v>
      </c>
      <c r="H5" s="13">
        <v>43933</v>
      </c>
    </row>
    <row r="6" spans="1:8" ht="92.25" customHeight="1">
      <c r="A6" s="8"/>
      <c r="B6" s="69" t="s">
        <v>67</v>
      </c>
      <c r="C6" s="69" t="s">
        <v>68</v>
      </c>
      <c r="D6" s="69" t="s">
        <v>66</v>
      </c>
      <c r="E6" s="69" t="s">
        <v>66</v>
      </c>
      <c r="F6" s="13" t="s">
        <v>69</v>
      </c>
      <c r="G6" s="13" t="s">
        <v>70</v>
      </c>
      <c r="H6" s="73" t="s">
        <v>71</v>
      </c>
    </row>
    <row r="7" spans="1:8" ht="19.5" customHeight="1">
      <c r="A7" s="8"/>
      <c r="B7" s="15">
        <f t="array" ref="B7:H7">DaysAndWeeks+DATE(CalendarYear,4,1)-WEEKDAY(DATE(CalendarYear,4,1),(WeekStart="Monday")+1)+15</f>
        <v>43934</v>
      </c>
      <c r="C7" s="15">
        <v>43935</v>
      </c>
      <c r="D7" s="15">
        <v>43936</v>
      </c>
      <c r="E7" s="15">
        <v>43937</v>
      </c>
      <c r="F7" s="15">
        <v>43938</v>
      </c>
      <c r="G7" s="15">
        <v>43939</v>
      </c>
      <c r="H7" s="15">
        <v>43940</v>
      </c>
    </row>
    <row r="8" spans="1:8" ht="57.95" customHeight="1">
      <c r="A8" s="8"/>
      <c r="B8" s="69" t="s">
        <v>72</v>
      </c>
      <c r="C8" s="69" t="s">
        <v>72</v>
      </c>
      <c r="D8" s="69" t="s">
        <v>72</v>
      </c>
      <c r="E8" s="69" t="s">
        <v>73</v>
      </c>
      <c r="F8" s="69" t="s">
        <v>74</v>
      </c>
      <c r="G8" s="69" t="s">
        <v>74</v>
      </c>
      <c r="H8" s="69" t="s">
        <v>74</v>
      </c>
    </row>
    <row r="9" spans="1:8" ht="19.5" customHeight="1">
      <c r="A9" s="8"/>
      <c r="B9" s="13">
        <f t="array" ref="B9:H9">DaysAndWeeks+DATE(CalendarYear,4,1)-WEEKDAY(DATE(CalendarYear,4,1),(WeekStart="Monday")+1)+22</f>
        <v>43941</v>
      </c>
      <c r="C9" s="13">
        <v>43942</v>
      </c>
      <c r="D9" s="13">
        <v>43943</v>
      </c>
      <c r="E9" s="13">
        <v>43944</v>
      </c>
      <c r="F9" s="13">
        <v>43945</v>
      </c>
      <c r="G9" s="13">
        <v>43946</v>
      </c>
      <c r="H9" s="13">
        <v>43947</v>
      </c>
    </row>
    <row r="10" spans="1:8" ht="57.95" customHeight="1">
      <c r="A10" s="8"/>
      <c r="B10" s="13"/>
      <c r="C10" s="13" t="s">
        <v>75</v>
      </c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DaysAndWeeks+DATE(CalendarYear,4,1)-WEEKDAY(DATE(CalendarYear,4,1),(WeekStart="Monday")+1)+29</f>
        <v>43948</v>
      </c>
      <c r="C11" s="15">
        <v>43949</v>
      </c>
      <c r="D11" s="15">
        <v>43950</v>
      </c>
      <c r="E11" s="15">
        <v>43951</v>
      </c>
      <c r="F11" s="15">
        <v>43952</v>
      </c>
      <c r="G11" s="15">
        <v>43953</v>
      </c>
      <c r="H11" s="15">
        <v>43954</v>
      </c>
    </row>
    <row r="12" spans="1:8" ht="75.75" customHeight="1">
      <c r="A12" s="8"/>
      <c r="B12" s="69" t="s">
        <v>76</v>
      </c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DaysAndWeeks+DATE(CalendarYear,4,1)-WEEKDAY(DATE(CalendarYear,4,1),(WeekStart="Monday")+1)+36</f>
        <v>43955</v>
      </c>
      <c r="C13" s="13">
        <v>43956</v>
      </c>
      <c r="D13" s="11" t="s">
        <v>21</v>
      </c>
      <c r="E13" s="80" t="s">
        <v>22</v>
      </c>
      <c r="F13" s="81"/>
      <c r="G13" s="81"/>
      <c r="H13" s="82"/>
    </row>
    <row r="14" spans="1:8" ht="78" customHeight="1">
      <c r="A14" s="8"/>
      <c r="B14" s="13"/>
      <c r="C14" s="13"/>
      <c r="D14" s="79" t="s">
        <v>45</v>
      </c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26" priority="4">
      <formula>AND(DAY(B11)&gt;=1,DAY(B11)&lt;=15)</formula>
    </cfRule>
  </conditionalFormatting>
  <conditionalFormatting sqref="B3:G3">
    <cfRule type="expression" dxfId="25" priority="3">
      <formula>DAY(B3)&gt;8</formula>
    </cfRule>
  </conditionalFormatting>
  <conditionalFormatting sqref="D13">
    <cfRule type="expression" dxfId="24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00000000-0002-0000-0300-000006000000}"/>
    <dataValidation allowBlank="1" showInputMessage="1" showErrorMessage="1" prompt="Enter Notes in this cell" sqref="E13:H14" xr:uid="{B8E605A7-A77B-49A7-B3ED-2B3B610AE727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25" right="0.25" top="0.75" bottom="0.75" header="0.3" footer="0.3"/>
  <pageSetup scale="74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A1:H14"/>
  <sheetViews>
    <sheetView showGridLines="0" zoomScale="90" zoomScaleNormal="90" workbookViewId="0">
      <selection activeCell="I8" sqref="I8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41" t="str">
        <f>"May "&amp;CalendarYear</f>
        <v>May 2020</v>
      </c>
      <c r="C1" s="42"/>
      <c r="D1" s="42"/>
      <c r="E1" s="43"/>
      <c r="F1" s="43"/>
      <c r="G1" s="43"/>
      <c r="H1" s="44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DaysAndWeeks+DATE(CalendarYear,5,1)-WEEKDAY(DATE(CalendarYear,5,1),(WeekStart="Monday")+1)+1</f>
        <v>43948</v>
      </c>
      <c r="C3" s="15">
        <v>43949</v>
      </c>
      <c r="D3" s="15">
        <v>43950</v>
      </c>
      <c r="E3" s="15">
        <v>43951</v>
      </c>
      <c r="F3" s="15">
        <v>43952</v>
      </c>
      <c r="G3" s="15">
        <v>43953</v>
      </c>
      <c r="H3" s="15">
        <v>43954</v>
      </c>
    </row>
    <row r="4" spans="1:8" ht="57.95" customHeight="1">
      <c r="A4" s="8"/>
      <c r="B4" s="15"/>
      <c r="C4" s="15"/>
      <c r="D4" s="15"/>
      <c r="E4" s="15"/>
      <c r="F4" s="69" t="s">
        <v>77</v>
      </c>
      <c r="G4" s="75" t="s">
        <v>78</v>
      </c>
      <c r="H4" s="75"/>
    </row>
    <row r="5" spans="1:8" ht="19.5" customHeight="1">
      <c r="A5" s="8"/>
      <c r="B5" s="13">
        <f t="array" ref="B5:H5">DaysAndWeeks+DATE(CalendarYear,5,1)-WEEKDAY(DATE(CalendarYear,5,1),(WeekStart="Monday")+1)+8</f>
        <v>43955</v>
      </c>
      <c r="C5" s="13">
        <v>43956</v>
      </c>
      <c r="D5" s="13">
        <v>43957</v>
      </c>
      <c r="E5" s="13">
        <v>43958</v>
      </c>
      <c r="F5" s="13">
        <v>43959</v>
      </c>
      <c r="G5" s="13">
        <v>43960</v>
      </c>
      <c r="H5" s="13">
        <v>43961</v>
      </c>
    </row>
    <row r="6" spans="1:8" ht="57.95" customHeight="1">
      <c r="A6" s="8"/>
      <c r="B6" s="13"/>
      <c r="C6" s="13"/>
      <c r="D6" s="13"/>
      <c r="E6" s="13" t="s">
        <v>79</v>
      </c>
      <c r="F6" s="13"/>
      <c r="G6" s="13"/>
      <c r="H6" s="13"/>
    </row>
    <row r="7" spans="1:8" ht="19.5" customHeight="1">
      <c r="A7" s="8"/>
      <c r="B7" s="15">
        <f t="array" ref="B7:H7">DaysAndWeeks+DATE(CalendarYear,5,1)-WEEKDAY(DATE(CalendarYear,5,1),(WeekStart="Monday")+1)+15</f>
        <v>43962</v>
      </c>
      <c r="C7" s="15">
        <v>43963</v>
      </c>
      <c r="D7" s="15">
        <v>43964</v>
      </c>
      <c r="E7" s="15">
        <v>43965</v>
      </c>
      <c r="F7" s="15">
        <v>43966</v>
      </c>
      <c r="G7" s="15">
        <v>43967</v>
      </c>
      <c r="H7" s="15">
        <v>43968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DaysAndWeeks+DATE(CalendarYear,5,1)-WEEKDAY(DATE(CalendarYear,5,1),(WeekStart="Monday")+1)+22</f>
        <v>43969</v>
      </c>
      <c r="C9" s="13">
        <v>43970</v>
      </c>
      <c r="D9" s="13">
        <v>43971</v>
      </c>
      <c r="E9" s="13">
        <v>43972</v>
      </c>
      <c r="F9" s="13">
        <v>43973</v>
      </c>
      <c r="G9" s="13">
        <v>43974</v>
      </c>
      <c r="H9" s="13">
        <v>43975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DaysAndWeeks+DATE(CalendarYear,5,1)-WEEKDAY(DATE(CalendarYear,5,1),(WeekStart="Monday")+1)+29</f>
        <v>43976</v>
      </c>
      <c r="C11" s="15">
        <v>43977</v>
      </c>
      <c r="D11" s="15">
        <v>43978</v>
      </c>
      <c r="E11" s="15">
        <v>43979</v>
      </c>
      <c r="F11" s="15">
        <v>43980</v>
      </c>
      <c r="G11" s="15">
        <v>43981</v>
      </c>
      <c r="H11" s="15">
        <v>43982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DaysAndWeeks+DATE(CalendarYear,5,1)-WEEKDAY(DATE(CalendarYear,5,1),(WeekStart="Monday")+1)+36</f>
        <v>43983</v>
      </c>
      <c r="C13" s="13">
        <v>43984</v>
      </c>
      <c r="D13" s="11" t="s">
        <v>21</v>
      </c>
      <c r="E13" s="80" t="s">
        <v>22</v>
      </c>
      <c r="F13" s="81"/>
      <c r="G13" s="81"/>
      <c r="H13" s="82"/>
    </row>
    <row r="14" spans="1:8" ht="88.5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23" priority="4">
      <formula>AND(DAY(B11)&gt;=1,DAY(B11)&lt;=15)</formula>
    </cfRule>
  </conditionalFormatting>
  <conditionalFormatting sqref="B3:G3">
    <cfRule type="expression" dxfId="22" priority="3">
      <formula>DAY(B3)&gt;8</formula>
    </cfRule>
  </conditionalFormatting>
  <conditionalFormatting sqref="D13">
    <cfRule type="expression" dxfId="21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EA1B8E5C-2EAC-4922-A1A6-FD287FAD5964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25" right="0.25" top="0.75" bottom="0.75" header="0.3" footer="0.3"/>
  <pageSetup scale="84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A1:H14"/>
  <sheetViews>
    <sheetView showGridLines="0" zoomScale="90" zoomScaleNormal="90" workbookViewId="0">
      <selection activeCell="K8" sqref="K8"/>
    </sheetView>
  </sheetViews>
  <sheetFormatPr defaultColWidth="8.88671875" defaultRowHeight="14.25"/>
  <cols>
    <col min="1" max="1" width="2.77734375" customWidth="1"/>
    <col min="2" max="2" width="29" customWidth="1"/>
    <col min="3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27" t="str">
        <f>"June "&amp;CalendarYear</f>
        <v>June 2020</v>
      </c>
      <c r="C1" s="28"/>
      <c r="D1" s="28"/>
      <c r="E1" s="29"/>
      <c r="F1" s="29"/>
      <c r="G1" s="29"/>
      <c r="H1" s="30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DaysAndWeeks+DATE(CalendarYear,6,1)-WEEKDAY(DATE(CalendarYear,6,1),(WeekStart="Monday")+1)+1</f>
        <v>43983</v>
      </c>
      <c r="C3" s="15">
        <v>43984</v>
      </c>
      <c r="D3" s="15">
        <v>43985</v>
      </c>
      <c r="E3" s="15">
        <v>43986</v>
      </c>
      <c r="F3" s="15">
        <v>43987</v>
      </c>
      <c r="G3" s="15">
        <v>43988</v>
      </c>
      <c r="H3" s="15">
        <v>43989</v>
      </c>
    </row>
    <row r="4" spans="1:8" ht="57.95" customHeight="1">
      <c r="A4" s="8"/>
      <c r="B4" s="13" t="s">
        <v>80</v>
      </c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DaysAndWeeks+DATE(CalendarYear,6,1)-WEEKDAY(DATE(CalendarYear,6,1),(WeekStart="Monday")+1)+8</f>
        <v>43990</v>
      </c>
      <c r="C5" s="13">
        <v>43991</v>
      </c>
      <c r="D5" s="13">
        <v>43992</v>
      </c>
      <c r="E5" s="13">
        <v>43993</v>
      </c>
      <c r="F5" s="13">
        <v>43994</v>
      </c>
      <c r="G5" s="13">
        <v>43995</v>
      </c>
      <c r="H5" s="13">
        <v>43996</v>
      </c>
    </row>
    <row r="6" spans="1:8" ht="57.95" customHeight="1">
      <c r="A6" s="8"/>
      <c r="B6" s="13" t="s">
        <v>81</v>
      </c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DaysAndWeeks+DATE(CalendarYear,6,1)-WEEKDAY(DATE(CalendarYear,6,1),(WeekStart="Monday")+1)+15</f>
        <v>43997</v>
      </c>
      <c r="C7" s="15">
        <v>43998</v>
      </c>
      <c r="D7" s="15">
        <v>43999</v>
      </c>
      <c r="E7" s="15">
        <v>44000</v>
      </c>
      <c r="F7" s="15">
        <v>44001</v>
      </c>
      <c r="G7" s="15">
        <v>44002</v>
      </c>
      <c r="H7" s="15">
        <v>44003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DaysAndWeeks+DATE(CalendarYear,6,1)-WEEKDAY(DATE(CalendarYear,6,1),(WeekStart="Monday")+1)+22</f>
        <v>44004</v>
      </c>
      <c r="C9" s="13">
        <v>44005</v>
      </c>
      <c r="D9" s="13">
        <v>44006</v>
      </c>
      <c r="E9" s="13">
        <v>44007</v>
      </c>
      <c r="F9" s="13">
        <v>44008</v>
      </c>
      <c r="G9" s="13">
        <v>44009</v>
      </c>
      <c r="H9" s="13">
        <v>44010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DaysAndWeeks+DATE(CalendarYear,6,1)-WEEKDAY(DATE(CalendarYear,6,1),(WeekStart="Monday")+1)+29</f>
        <v>44011</v>
      </c>
      <c r="C11" s="15">
        <v>44012</v>
      </c>
      <c r="D11" s="15">
        <v>44013</v>
      </c>
      <c r="E11" s="15">
        <v>44014</v>
      </c>
      <c r="F11" s="15">
        <v>44015</v>
      </c>
      <c r="G11" s="15">
        <v>44016</v>
      </c>
      <c r="H11" s="15">
        <v>44017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DaysAndWeeks+DATE(CalendarYear,6,1)-WEEKDAY(DATE(CalendarYear,6,1),(WeekStart="Monday")+1)+36</f>
        <v>44018</v>
      </c>
      <c r="C13" s="13">
        <v>44019</v>
      </c>
      <c r="D13" s="11" t="s">
        <v>21</v>
      </c>
      <c r="E13" s="80" t="s">
        <v>22</v>
      </c>
      <c r="F13" s="81"/>
      <c r="G13" s="81"/>
      <c r="H13" s="82"/>
    </row>
    <row r="14" spans="1:8" ht="75.75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20" priority="4">
      <formula>AND(DAY(B11)&gt;=1,DAY(B11)&lt;=15)</formula>
    </cfRule>
  </conditionalFormatting>
  <conditionalFormatting sqref="B3:G3">
    <cfRule type="expression" dxfId="19" priority="3">
      <formula>DAY(B3)&gt;8</formula>
    </cfRule>
  </conditionalFormatting>
  <conditionalFormatting sqref="D13">
    <cfRule type="expression" dxfId="18" priority="1">
      <formula>AND(DAY(D13)&gt;=1,DAY(D13)&lt;=15)</formula>
    </cfRule>
  </conditionalFormatting>
  <dataValidations count="8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555F773E-969A-4E28-8242-AC91B9C769A9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25" right="0.25" top="0.75" bottom="0.75" header="0.3" footer="0.3"/>
  <pageSetup scale="84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A1:H14"/>
  <sheetViews>
    <sheetView showGridLines="0" zoomScale="90" zoomScaleNormal="90" workbookViewId="0">
      <selection activeCell="E13" sqref="E13:H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45" t="str">
        <f>"July "&amp;CalendarYear</f>
        <v>July 2020</v>
      </c>
      <c r="C1" s="46"/>
      <c r="D1" s="46"/>
      <c r="E1" s="47"/>
      <c r="F1" s="47"/>
      <c r="G1" s="47"/>
      <c r="H1" s="48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DaysAndWeeks+DATE(CalendarYear,7,1)-WEEKDAY(DATE(CalendarYear,7,1),(WeekStart="Monday")+1)+1</f>
        <v>44011</v>
      </c>
      <c r="C3" s="15">
        <v>44012</v>
      </c>
      <c r="D3" s="15">
        <v>44013</v>
      </c>
      <c r="E3" s="15">
        <v>44014</v>
      </c>
      <c r="F3" s="15">
        <v>44015</v>
      </c>
      <c r="G3" s="15">
        <v>44016</v>
      </c>
      <c r="H3" s="15">
        <v>44017</v>
      </c>
    </row>
    <row r="4" spans="1:8" ht="57.95" customHeight="1">
      <c r="A4" s="8"/>
      <c r="B4" s="15"/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DaysAndWeeks+DATE(CalendarYear,7,1)-WEEKDAY(DATE(CalendarYear,7,1),(WeekStart="Monday")+1)+8</f>
        <v>44018</v>
      </c>
      <c r="C5" s="13">
        <v>44019</v>
      </c>
      <c r="D5" s="13">
        <v>44020</v>
      </c>
      <c r="E5" s="13">
        <v>44021</v>
      </c>
      <c r="F5" s="13">
        <v>44022</v>
      </c>
      <c r="G5" s="13">
        <v>44023</v>
      </c>
      <c r="H5" s="13">
        <v>44024</v>
      </c>
    </row>
    <row r="6" spans="1:8" ht="57.95" customHeight="1">
      <c r="A6" s="8"/>
      <c r="B6" s="13"/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DaysAndWeeks+DATE(CalendarYear,7,1)-WEEKDAY(DATE(CalendarYear,7,1),(WeekStart="Monday")+1)+15</f>
        <v>44025</v>
      </c>
      <c r="C7" s="15">
        <v>44026</v>
      </c>
      <c r="D7" s="15">
        <v>44027</v>
      </c>
      <c r="E7" s="15">
        <v>44028</v>
      </c>
      <c r="F7" s="15">
        <v>44029</v>
      </c>
      <c r="G7" s="15">
        <v>44030</v>
      </c>
      <c r="H7" s="15">
        <v>44031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DaysAndWeeks+DATE(CalendarYear,7,1)-WEEKDAY(DATE(CalendarYear,7,1),(WeekStart="Monday")+1)+22</f>
        <v>44032</v>
      </c>
      <c r="C9" s="13">
        <v>44033</v>
      </c>
      <c r="D9" s="13">
        <v>44034</v>
      </c>
      <c r="E9" s="13">
        <v>44035</v>
      </c>
      <c r="F9" s="13">
        <v>44036</v>
      </c>
      <c r="G9" s="13">
        <v>44037</v>
      </c>
      <c r="H9" s="13">
        <v>44038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DaysAndWeeks+DATE(CalendarYear,7,1)-WEEKDAY(DATE(CalendarYear,7,1),(WeekStart="Monday")+1)+29</f>
        <v>44039</v>
      </c>
      <c r="C11" s="15">
        <v>44040</v>
      </c>
      <c r="D11" s="15">
        <v>44041</v>
      </c>
      <c r="E11" s="15">
        <v>44042</v>
      </c>
      <c r="F11" s="15">
        <v>44043</v>
      </c>
      <c r="G11" s="15">
        <v>44044</v>
      </c>
      <c r="H11" s="15">
        <v>44045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DaysAndWeeks+DATE(CalendarYear,7,1)-WEEKDAY(DATE(CalendarYear,7,1),(WeekStart="Monday")+1)+36</f>
        <v>44046</v>
      </c>
      <c r="C13" s="13">
        <v>44047</v>
      </c>
      <c r="D13" s="11" t="s">
        <v>21</v>
      </c>
      <c r="E13" s="80" t="s">
        <v>22</v>
      </c>
      <c r="F13" s="81"/>
      <c r="G13" s="81"/>
      <c r="H13" s="82"/>
    </row>
    <row r="14" spans="1:8" ht="74.25" customHeight="1">
      <c r="A14" s="8"/>
      <c r="B14" s="13"/>
      <c r="C14" s="13"/>
      <c r="D14" s="12"/>
      <c r="E14" s="83"/>
      <c r="F14" s="83"/>
      <c r="G14" s="83"/>
      <c r="H14" s="84"/>
    </row>
  </sheetData>
  <dataConsolidate/>
  <mergeCells count="1">
    <mergeCell ref="E13:H14"/>
  </mergeCells>
  <conditionalFormatting sqref="B11:H11 B13:C13">
    <cfRule type="expression" dxfId="17" priority="4">
      <formula>AND(DAY(B11)&gt;=1,DAY(B11)&lt;=15)</formula>
    </cfRule>
  </conditionalFormatting>
  <conditionalFormatting sqref="B3:G3">
    <cfRule type="expression" dxfId="16" priority="3">
      <formula>DAY(B3)&gt;8</formula>
    </cfRule>
  </conditionalFormatting>
  <conditionalFormatting sqref="D13">
    <cfRule type="expression" dxfId="15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5CBB187B-1E4E-4B02-83E7-303C37203349}"/>
    <dataValidation allowBlank="1" showInputMessage="1" showErrorMessage="1" prompt="This row &amp; rows 6, 8, 10, 12, &amp; 14 are cells for entering daily notes related to the calendar day in the cell above" sqref="B4" xr:uid="{00000000-0002-0000-0600-0000080000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A1:H14"/>
  <sheetViews>
    <sheetView showGridLines="0" zoomScale="90" zoomScaleNormal="90" workbookViewId="0">
      <selection activeCell="E13" sqref="E13:H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49" t="str">
        <f>"August "&amp;CalendarYear</f>
        <v>August 2020</v>
      </c>
      <c r="C1" s="50"/>
      <c r="D1" s="50"/>
      <c r="E1" s="51"/>
      <c r="F1" s="51"/>
      <c r="G1" s="51"/>
      <c r="H1" s="52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DaysAndWeeks+DATE(CalendarYear,8,1)-WEEKDAY(DATE(CalendarYear,8,1),(WeekStart="Monday")+1)+1</f>
        <v>44039</v>
      </c>
      <c r="C3" s="15">
        <v>44040</v>
      </c>
      <c r="D3" s="15">
        <v>44041</v>
      </c>
      <c r="E3" s="15">
        <v>44042</v>
      </c>
      <c r="F3" s="15">
        <v>44043</v>
      </c>
      <c r="G3" s="15">
        <v>44044</v>
      </c>
      <c r="H3" s="15">
        <v>44045</v>
      </c>
    </row>
    <row r="4" spans="1:8" ht="57.95" customHeight="1">
      <c r="A4" s="8"/>
      <c r="B4" s="15"/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DaysAndWeeks+DATE(CalendarYear,8,1)-WEEKDAY(DATE(CalendarYear,8,1),(WeekStart="Monday")+1)+8</f>
        <v>44046</v>
      </c>
      <c r="C5" s="13">
        <v>44047</v>
      </c>
      <c r="D5" s="13">
        <v>44048</v>
      </c>
      <c r="E5" s="13">
        <v>44049</v>
      </c>
      <c r="F5" s="13">
        <v>44050</v>
      </c>
      <c r="G5" s="13">
        <v>44051</v>
      </c>
      <c r="H5" s="13">
        <v>44052</v>
      </c>
    </row>
    <row r="6" spans="1:8" ht="57.95" customHeight="1">
      <c r="A6" s="8"/>
      <c r="B6" s="13"/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DaysAndWeeks+DATE(CalendarYear,8,1)-WEEKDAY(DATE(CalendarYear,8,1),(WeekStart="Monday")+1)+15</f>
        <v>44053</v>
      </c>
      <c r="C7" s="15">
        <v>44054</v>
      </c>
      <c r="D7" s="15">
        <v>44055</v>
      </c>
      <c r="E7" s="15">
        <v>44056</v>
      </c>
      <c r="F7" s="15">
        <v>44057</v>
      </c>
      <c r="G7" s="15">
        <v>44058</v>
      </c>
      <c r="H7" s="15">
        <v>44059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DaysAndWeeks+DATE(CalendarYear,8,1)-WEEKDAY(DATE(CalendarYear,8,1),(WeekStart="Monday")+1)+22</f>
        <v>44060</v>
      </c>
      <c r="C9" s="13">
        <v>44061</v>
      </c>
      <c r="D9" s="13">
        <v>44062</v>
      </c>
      <c r="E9" s="13">
        <v>44063</v>
      </c>
      <c r="F9" s="13">
        <v>44064</v>
      </c>
      <c r="G9" s="13">
        <v>44065</v>
      </c>
      <c r="H9" s="13">
        <v>44066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DaysAndWeeks+DATE(CalendarYear,8,1)-WEEKDAY(DATE(CalendarYear,8,1),(WeekStart="Monday")+1)+29</f>
        <v>44067</v>
      </c>
      <c r="C11" s="15">
        <v>44068</v>
      </c>
      <c r="D11" s="15">
        <v>44069</v>
      </c>
      <c r="E11" s="15">
        <v>44070</v>
      </c>
      <c r="F11" s="15">
        <v>44071</v>
      </c>
      <c r="G11" s="15">
        <v>44072</v>
      </c>
      <c r="H11" s="15">
        <v>44073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DaysAndWeeks+DATE(CalendarYear,8,1)-WEEKDAY(DATE(CalendarYear,8,1),(WeekStart="Monday")+1)+36</f>
        <v>44074</v>
      </c>
      <c r="C13" s="13">
        <v>44075</v>
      </c>
      <c r="D13" s="11" t="s">
        <v>21</v>
      </c>
      <c r="E13" s="80" t="s">
        <v>22</v>
      </c>
      <c r="F13" s="81"/>
      <c r="G13" s="81"/>
      <c r="H13" s="82"/>
    </row>
    <row r="14" spans="1:8" ht="74.25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14" priority="4">
      <formula>AND(DAY(B11)&gt;=1,DAY(B11)&lt;=15)</formula>
    </cfRule>
  </conditionalFormatting>
  <conditionalFormatting sqref="B3:G3">
    <cfRule type="expression" dxfId="13" priority="3">
      <formula>DAY(B3)&gt;8</formula>
    </cfRule>
  </conditionalFormatting>
  <conditionalFormatting sqref="D13">
    <cfRule type="expression" dxfId="12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EE73EF08-D193-4BA2-B7F9-5CA9BB1ABF2C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A1:H14"/>
  <sheetViews>
    <sheetView showGridLines="0" zoomScale="90" zoomScaleNormal="90" workbookViewId="0">
      <selection activeCell="J8" sqref="J8"/>
    </sheetView>
  </sheetViews>
  <sheetFormatPr defaultColWidth="8.88671875" defaultRowHeight="14.25"/>
  <cols>
    <col min="1" max="1" width="2.77734375" customWidth="1"/>
    <col min="2" max="2" width="20.5546875" customWidth="1"/>
    <col min="3" max="8" width="17.77734375" customWidth="1"/>
    <col min="9" max="9" width="2.77734375" customWidth="1"/>
    <col min="10" max="10" width="10.6640625" customWidth="1"/>
  </cols>
  <sheetData>
    <row r="1" spans="1:8" ht="59.25" customHeight="1">
      <c r="A1" s="8"/>
      <c r="B1" s="53" t="str">
        <f>"September "&amp;CalendarYear</f>
        <v>September 2020</v>
      </c>
      <c r="C1" s="54"/>
      <c r="D1" s="54"/>
      <c r="E1" s="55"/>
      <c r="F1" s="55"/>
      <c r="G1" s="55"/>
      <c r="H1" s="56"/>
    </row>
    <row r="2" spans="1:8" ht="21.75" customHeight="1">
      <c r="A2" s="8"/>
      <c r="B2" s="9" t="str">
        <f>IF(WeekStart="SUNDAY", "SUNDAY","MONDAY")</f>
        <v>MONDAY</v>
      </c>
      <c r="C2" s="9" t="str">
        <f t="shared" ref="C2:H2" si="0">UPPER(TEXT(C3,"dddd"))</f>
        <v>TUESDAY</v>
      </c>
      <c r="D2" s="9" t="str">
        <f t="shared" si="0"/>
        <v>WEDNESDAY</v>
      </c>
      <c r="E2" s="9" t="str">
        <f t="shared" si="0"/>
        <v>THURSDAY</v>
      </c>
      <c r="F2" s="9" t="str">
        <f t="shared" si="0"/>
        <v>FRIDAY</v>
      </c>
      <c r="G2" s="9" t="str">
        <f t="shared" si="0"/>
        <v>SATURDAY</v>
      </c>
      <c r="H2" s="9" t="str">
        <f t="shared" si="0"/>
        <v>SUNDAY</v>
      </c>
    </row>
    <row r="3" spans="1:8" ht="19.5" customHeight="1">
      <c r="A3" s="8"/>
      <c r="B3" s="15">
        <f t="array" ref="B3:H3">DaysAndWeeks+DATE(CalendarYear,9,1)-WEEKDAY(DATE(CalendarYear,9,1),(WeekStart="Monday")+1)+1</f>
        <v>44074</v>
      </c>
      <c r="C3" s="15">
        <v>44075</v>
      </c>
      <c r="D3" s="15">
        <v>44076</v>
      </c>
      <c r="E3" s="15">
        <v>44077</v>
      </c>
      <c r="F3" s="15">
        <v>44078</v>
      </c>
      <c r="G3" s="15">
        <v>44079</v>
      </c>
      <c r="H3" s="15">
        <v>44080</v>
      </c>
    </row>
    <row r="4" spans="1:8" ht="57.95" customHeight="1">
      <c r="A4" s="8"/>
      <c r="B4" s="15"/>
      <c r="C4" s="15"/>
      <c r="D4" s="15"/>
      <c r="E4" s="15"/>
      <c r="F4" s="15"/>
      <c r="G4" s="15"/>
      <c r="H4" s="15"/>
    </row>
    <row r="5" spans="1:8" ht="19.5" customHeight="1">
      <c r="A5" s="8"/>
      <c r="B5" s="13">
        <f t="array" ref="B5:H5">DaysAndWeeks+DATE(CalendarYear,9,1)-WEEKDAY(DATE(CalendarYear,9,1),(WeekStart="Monday")+1)+8</f>
        <v>44081</v>
      </c>
      <c r="C5" s="13">
        <v>44082</v>
      </c>
      <c r="D5" s="13">
        <v>44083</v>
      </c>
      <c r="E5" s="13">
        <v>44084</v>
      </c>
      <c r="F5" s="13">
        <v>44085</v>
      </c>
      <c r="G5" s="13">
        <v>44086</v>
      </c>
      <c r="H5" s="13">
        <v>44087</v>
      </c>
    </row>
    <row r="6" spans="1:8" ht="57.95" customHeight="1">
      <c r="A6" s="8"/>
      <c r="B6" s="13" t="s">
        <v>82</v>
      </c>
      <c r="C6" s="13"/>
      <c r="D6" s="13"/>
      <c r="E6" s="13"/>
      <c r="F6" s="13"/>
      <c r="G6" s="13"/>
      <c r="H6" s="13"/>
    </row>
    <row r="7" spans="1:8" ht="19.5" customHeight="1">
      <c r="A7" s="8"/>
      <c r="B7" s="15">
        <f t="array" ref="B7:H7">DaysAndWeeks+DATE(CalendarYear,9,1)-WEEKDAY(DATE(CalendarYear,9,1),(WeekStart="Monday")+1)+15</f>
        <v>44088</v>
      </c>
      <c r="C7" s="15">
        <v>44089</v>
      </c>
      <c r="D7" s="15">
        <v>44090</v>
      </c>
      <c r="E7" s="15">
        <v>44091</v>
      </c>
      <c r="F7" s="15">
        <v>44092</v>
      </c>
      <c r="G7" s="15">
        <v>44093</v>
      </c>
      <c r="H7" s="15">
        <v>44094</v>
      </c>
    </row>
    <row r="8" spans="1:8" ht="57.95" customHeight="1">
      <c r="A8" s="8"/>
      <c r="B8" s="15"/>
      <c r="C8" s="15"/>
      <c r="D8" s="15"/>
      <c r="E8" s="15"/>
      <c r="F8" s="15"/>
      <c r="G8" s="15"/>
      <c r="H8" s="15"/>
    </row>
    <row r="9" spans="1:8" ht="19.5" customHeight="1">
      <c r="A9" s="8"/>
      <c r="B9" s="13">
        <f t="array" ref="B9:H9">DaysAndWeeks+DATE(CalendarYear,9,1)-WEEKDAY(DATE(CalendarYear,9,1),(WeekStart="Monday")+1)+22</f>
        <v>44095</v>
      </c>
      <c r="C9" s="13">
        <v>44096</v>
      </c>
      <c r="D9" s="13">
        <v>44097</v>
      </c>
      <c r="E9" s="13">
        <v>44098</v>
      </c>
      <c r="F9" s="13">
        <v>44099</v>
      </c>
      <c r="G9" s="13">
        <v>44100</v>
      </c>
      <c r="H9" s="13">
        <v>44101</v>
      </c>
    </row>
    <row r="10" spans="1:8" ht="57.95" customHeight="1">
      <c r="A10" s="8"/>
      <c r="B10" s="13"/>
      <c r="C10" s="13"/>
      <c r="D10" s="13"/>
      <c r="E10" s="13"/>
      <c r="F10" s="13"/>
      <c r="G10" s="13"/>
      <c r="H10" s="13"/>
    </row>
    <row r="11" spans="1:8" ht="19.5" customHeight="1">
      <c r="A11" s="8"/>
      <c r="B11" s="15">
        <f t="array" ref="B11:H11">DaysAndWeeks+DATE(CalendarYear,9,1)-WEEKDAY(DATE(CalendarYear,9,1),(WeekStart="Monday")+1)+29</f>
        <v>44102</v>
      </c>
      <c r="C11" s="15">
        <v>44103</v>
      </c>
      <c r="D11" s="15">
        <v>44104</v>
      </c>
      <c r="E11" s="15">
        <v>44105</v>
      </c>
      <c r="F11" s="15">
        <v>44106</v>
      </c>
      <c r="G11" s="15">
        <v>44107</v>
      </c>
      <c r="H11" s="15">
        <v>44108</v>
      </c>
    </row>
    <row r="12" spans="1:8" ht="57.95" customHeight="1">
      <c r="A12" s="8"/>
      <c r="B12" s="15"/>
      <c r="C12" s="15"/>
      <c r="D12" s="15"/>
      <c r="E12" s="15"/>
      <c r="F12" s="15"/>
      <c r="G12" s="15"/>
      <c r="H12" s="15"/>
    </row>
    <row r="13" spans="1:8" ht="19.5" customHeight="1">
      <c r="A13" s="8"/>
      <c r="B13" s="13">
        <f t="array" ref="B13:C13">DaysAndWeeks+DATE(CalendarYear,9,1)-WEEKDAY(DATE(CalendarYear,9,1),(WeekStart="Monday")+1)+36</f>
        <v>44109</v>
      </c>
      <c r="C13" s="13">
        <v>44110</v>
      </c>
      <c r="D13" s="11" t="s">
        <v>21</v>
      </c>
      <c r="E13" s="80" t="s">
        <v>22</v>
      </c>
      <c r="F13" s="81"/>
      <c r="G13" s="81"/>
      <c r="H13" s="82"/>
    </row>
    <row r="14" spans="1:8" ht="78" customHeight="1">
      <c r="A14" s="8"/>
      <c r="B14" s="13"/>
      <c r="C14" s="13"/>
      <c r="D14" s="12"/>
      <c r="E14" s="83"/>
      <c r="F14" s="83"/>
      <c r="G14" s="83"/>
      <c r="H14" s="84"/>
    </row>
  </sheetData>
  <mergeCells count="1">
    <mergeCell ref="E13:H14"/>
  </mergeCells>
  <conditionalFormatting sqref="B11:H11 B13:C13">
    <cfRule type="expression" dxfId="11" priority="4">
      <formula>AND(DAY(B11)&gt;=1,DAY(B11)&lt;=15)</formula>
    </cfRule>
  </conditionalFormatting>
  <conditionalFormatting sqref="B3:G3">
    <cfRule type="expression" dxfId="10" priority="3">
      <formula>DAY(B3)&gt;8</formula>
    </cfRule>
  </conditionalFormatting>
  <conditionalFormatting sqref="D13">
    <cfRule type="expression" dxfId="9" priority="1">
      <formula>AND(DAY(D13)&gt;=1,DAY(D13)&lt;=15)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957690D2-D5E4-4ED9-83EE-9FE28643FBAF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291512c1ee715ab617f4c07df79fc1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8256c27c40ca5c40ce1cf6c44f0205df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7249B93-B781-4B18-86F0-06B1B4BC077B}"/>
</file>

<file path=customXml/itemProps2.xml><?xml version="1.0" encoding="utf-8"?>
<ds:datastoreItem xmlns:ds="http://schemas.openxmlformats.org/officeDocument/2006/customXml" ds:itemID="{76F8CC1F-02A7-41FB-B220-42B0D943F8C3}"/>
</file>

<file path=customXml/itemProps3.xml><?xml version="1.0" encoding="utf-8"?>
<ds:datastoreItem xmlns:ds="http://schemas.openxmlformats.org/officeDocument/2006/customXml" ds:itemID="{41E604C7-1EE3-4813-B0A5-C950F86C97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Abby West</cp:lastModifiedBy>
  <cp:revision/>
  <dcterms:created xsi:type="dcterms:W3CDTF">2019-04-29T04:00:01Z</dcterms:created>
  <dcterms:modified xsi:type="dcterms:W3CDTF">2020-03-03T21:39:49Z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